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3995"/>
  </bookViews>
  <sheets>
    <sheet name="Rekapitulace stavby" sheetId="1" r:id="rId1"/>
    <sheet name="01 - Oprava koryta" sheetId="2" r:id="rId2"/>
    <sheet name="VRN - Vedlejší a ostatní ..." sheetId="3" r:id="rId3"/>
    <sheet name="Pokyny pro vyplnění" sheetId="4" r:id="rId4"/>
  </sheets>
  <definedNames>
    <definedName name="_xlnm._FilterDatabase" localSheetId="1" hidden="1">'01 - Oprava koryta'!$C$90:$K$90</definedName>
    <definedName name="_xlnm._FilterDatabase" localSheetId="2" hidden="1">'VRN - Vedlejší a ostatní ...'!$C$83:$K$83</definedName>
    <definedName name="_xlnm.Print_Titles" localSheetId="1">'01 - Oprava koryta'!$90:$90</definedName>
    <definedName name="_xlnm.Print_Titles" localSheetId="0">'Rekapitulace stavby'!$49:$49</definedName>
    <definedName name="_xlnm.Print_Titles" localSheetId="2">'VRN - Vedlejší a ostatní ...'!$83:$83</definedName>
    <definedName name="_xlnm.Print_Area" localSheetId="1">'01 - Oprava koryta'!$C$4:$J$38,'01 - Oprava koryta'!$C$44:$J$70,'01 - Oprava koryta'!$C$76:$K$323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2">'VRN - Vedlejší a ostatní ...'!$C$4:$J$38,'VRN - Vedlejší a ostatní ...'!$C$44:$J$63,'VRN - Vedlejší a ostatní ...'!$C$69:$K$109</definedName>
  </definedNames>
  <calcPr calcId="114210" fullCalcOnLoad="1"/>
</workbook>
</file>

<file path=xl/calcChain.xml><?xml version="1.0" encoding="utf-8"?>
<calcChain xmlns="http://schemas.openxmlformats.org/spreadsheetml/2006/main">
  <c r="T99" i="3"/>
  <c r="T102"/>
  <c r="T105"/>
  <c r="T108"/>
  <c r="T98"/>
  <c r="R99"/>
  <c r="R102"/>
  <c r="R105"/>
  <c r="R108"/>
  <c r="R98"/>
  <c r="P99"/>
  <c r="P102"/>
  <c r="P105"/>
  <c r="P108"/>
  <c r="P98"/>
  <c r="BK99"/>
  <c r="BK102"/>
  <c r="BK105"/>
  <c r="BK108"/>
  <c r="BK98"/>
  <c r="J98"/>
  <c r="T86"/>
  <c r="T88"/>
  <c r="T91"/>
  <c r="T94"/>
  <c r="T97"/>
  <c r="T85"/>
  <c r="R86"/>
  <c r="R88"/>
  <c r="R91"/>
  <c r="R94"/>
  <c r="R97"/>
  <c r="R85"/>
  <c r="P86"/>
  <c r="P88"/>
  <c r="P91"/>
  <c r="P94"/>
  <c r="P97"/>
  <c r="P85"/>
  <c r="BK86"/>
  <c r="BK88"/>
  <c r="BK91"/>
  <c r="BK94"/>
  <c r="BK97"/>
  <c r="BK85"/>
  <c r="J85"/>
  <c r="T84"/>
  <c r="R84"/>
  <c r="P84"/>
  <c r="BK84"/>
  <c r="J84"/>
  <c r="BI86"/>
  <c r="BI88"/>
  <c r="BI91"/>
  <c r="BI94"/>
  <c r="BI97"/>
  <c r="BI99"/>
  <c r="BI102"/>
  <c r="BI105"/>
  <c r="BI108"/>
  <c r="F36"/>
  <c r="BD54" i="1"/>
  <c r="BH86" i="3"/>
  <c r="BH88"/>
  <c r="BH91"/>
  <c r="BH94"/>
  <c r="BH97"/>
  <c r="BH99"/>
  <c r="BH102"/>
  <c r="BH105"/>
  <c r="BH108"/>
  <c r="F35"/>
  <c r="BC54" i="1"/>
  <c r="BG86" i="3"/>
  <c r="BG88"/>
  <c r="BG91"/>
  <c r="BG94"/>
  <c r="BG97"/>
  <c r="BG99"/>
  <c r="BG102"/>
  <c r="BG105"/>
  <c r="BG108"/>
  <c r="F34"/>
  <c r="BB54" i="1"/>
  <c r="BF86" i="3"/>
  <c r="BF88"/>
  <c r="BF91"/>
  <c r="BF94"/>
  <c r="BF97"/>
  <c r="BF99"/>
  <c r="BF102"/>
  <c r="BF105"/>
  <c r="BF108"/>
  <c r="F33"/>
  <c r="BA54" i="1"/>
  <c r="J86" i="3"/>
  <c r="BE86"/>
  <c r="J88"/>
  <c r="BE88"/>
  <c r="J91"/>
  <c r="BE91"/>
  <c r="J94"/>
  <c r="BE94"/>
  <c r="J97"/>
  <c r="BE97"/>
  <c r="J99"/>
  <c r="BE99"/>
  <c r="J102"/>
  <c r="BE102"/>
  <c r="J105"/>
  <c r="BE105"/>
  <c r="J108"/>
  <c r="BE108"/>
  <c r="F32"/>
  <c r="AZ54" i="1"/>
  <c r="AY54"/>
  <c r="AX54"/>
  <c r="J33" i="3"/>
  <c r="AW54" i="1"/>
  <c r="J32" i="3"/>
  <c r="AV54" i="1"/>
  <c r="AU54"/>
  <c r="J29" i="3"/>
  <c r="AG54" i="1"/>
  <c r="J60" i="3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322" i="2"/>
  <c r="T321"/>
  <c r="R322"/>
  <c r="R321"/>
  <c r="P322"/>
  <c r="P321"/>
  <c r="BK322"/>
  <c r="BK321"/>
  <c r="J321"/>
  <c r="T316"/>
  <c r="T318"/>
  <c r="T315"/>
  <c r="R316"/>
  <c r="R318"/>
  <c r="R315"/>
  <c r="P316"/>
  <c r="P318"/>
  <c r="P315"/>
  <c r="BK316"/>
  <c r="BK318"/>
  <c r="BK315"/>
  <c r="J315"/>
  <c r="T279"/>
  <c r="T284"/>
  <c r="T289"/>
  <c r="T294"/>
  <c r="T299"/>
  <c r="T305"/>
  <c r="T310"/>
  <c r="T278"/>
  <c r="R279"/>
  <c r="R284"/>
  <c r="R289"/>
  <c r="R294"/>
  <c r="R299"/>
  <c r="R305"/>
  <c r="R310"/>
  <c r="R278"/>
  <c r="P279"/>
  <c r="P284"/>
  <c r="P289"/>
  <c r="P294"/>
  <c r="P299"/>
  <c r="P305"/>
  <c r="P310"/>
  <c r="P278"/>
  <c r="BK279"/>
  <c r="BK284"/>
  <c r="BK289"/>
  <c r="BK294"/>
  <c r="BK299"/>
  <c r="BK305"/>
  <c r="BK310"/>
  <c r="BK278"/>
  <c r="J278"/>
  <c r="T269"/>
  <c r="T274"/>
  <c r="T268"/>
  <c r="R269"/>
  <c r="R274"/>
  <c r="R268"/>
  <c r="P269"/>
  <c r="P274"/>
  <c r="P268"/>
  <c r="BK269"/>
  <c r="BK274"/>
  <c r="BK268"/>
  <c r="J268"/>
  <c r="T252"/>
  <c r="T257"/>
  <c r="T262"/>
  <c r="T265"/>
  <c r="T251"/>
  <c r="R252"/>
  <c r="R257"/>
  <c r="R262"/>
  <c r="R265"/>
  <c r="R251"/>
  <c r="P252"/>
  <c r="P257"/>
  <c r="P262"/>
  <c r="P265"/>
  <c r="P251"/>
  <c r="BK252"/>
  <c r="BK257"/>
  <c r="BK262"/>
  <c r="BK265"/>
  <c r="BK251"/>
  <c r="J251"/>
  <c r="T246"/>
  <c r="T245"/>
  <c r="R246"/>
  <c r="R245"/>
  <c r="P246"/>
  <c r="P245"/>
  <c r="BK246"/>
  <c r="BK245"/>
  <c r="J245"/>
  <c r="T230"/>
  <c r="T236"/>
  <c r="T240"/>
  <c r="T229"/>
  <c r="R230"/>
  <c r="R236"/>
  <c r="R240"/>
  <c r="R229"/>
  <c r="P230"/>
  <c r="P236"/>
  <c r="P240"/>
  <c r="P229"/>
  <c r="BK230"/>
  <c r="BK236"/>
  <c r="BK240"/>
  <c r="BK229"/>
  <c r="J229"/>
  <c r="T94"/>
  <c r="T99"/>
  <c r="T105"/>
  <c r="T110"/>
  <c r="T115"/>
  <c r="T127"/>
  <c r="T133"/>
  <c r="T138"/>
  <c r="T143"/>
  <c r="T149"/>
  <c r="T154"/>
  <c r="T158"/>
  <c r="T165"/>
  <c r="T170"/>
  <c r="T175"/>
  <c r="T181"/>
  <c r="T186"/>
  <c r="T191"/>
  <c r="T197"/>
  <c r="T201"/>
  <c r="T206"/>
  <c r="T211"/>
  <c r="T216"/>
  <c r="T223"/>
  <c r="T93"/>
  <c r="R94"/>
  <c r="R99"/>
  <c r="R105"/>
  <c r="R110"/>
  <c r="R115"/>
  <c r="R127"/>
  <c r="R133"/>
  <c r="R138"/>
  <c r="R143"/>
  <c r="R149"/>
  <c r="R154"/>
  <c r="R158"/>
  <c r="R165"/>
  <c r="R170"/>
  <c r="R175"/>
  <c r="R181"/>
  <c r="R186"/>
  <c r="R191"/>
  <c r="R197"/>
  <c r="R201"/>
  <c r="R206"/>
  <c r="R211"/>
  <c r="R216"/>
  <c r="R223"/>
  <c r="R93"/>
  <c r="P94"/>
  <c r="P99"/>
  <c r="P105"/>
  <c r="P110"/>
  <c r="P115"/>
  <c r="P127"/>
  <c r="P133"/>
  <c r="P138"/>
  <c r="P143"/>
  <c r="P149"/>
  <c r="P154"/>
  <c r="P158"/>
  <c r="P165"/>
  <c r="P170"/>
  <c r="P175"/>
  <c r="P181"/>
  <c r="P186"/>
  <c r="P191"/>
  <c r="P197"/>
  <c r="P201"/>
  <c r="P206"/>
  <c r="P211"/>
  <c r="P216"/>
  <c r="P223"/>
  <c r="P93"/>
  <c r="BK94"/>
  <c r="BK99"/>
  <c r="BK105"/>
  <c r="BK110"/>
  <c r="BK115"/>
  <c r="BK127"/>
  <c r="BK133"/>
  <c r="BK138"/>
  <c r="BK143"/>
  <c r="BK149"/>
  <c r="BK154"/>
  <c r="BK158"/>
  <c r="BK165"/>
  <c r="BK170"/>
  <c r="BK175"/>
  <c r="BK181"/>
  <c r="BK186"/>
  <c r="BK191"/>
  <c r="BK197"/>
  <c r="BK201"/>
  <c r="BK206"/>
  <c r="BK211"/>
  <c r="BK216"/>
  <c r="BK223"/>
  <c r="BK93"/>
  <c r="J93"/>
  <c r="T92"/>
  <c r="R92"/>
  <c r="P92"/>
  <c r="BK92"/>
  <c r="J92"/>
  <c r="T91"/>
  <c r="R91"/>
  <c r="P91"/>
  <c r="BK91"/>
  <c r="J91"/>
  <c r="BI94"/>
  <c r="BI99"/>
  <c r="BI105"/>
  <c r="BI110"/>
  <c r="BI115"/>
  <c r="BI127"/>
  <c r="BI133"/>
  <c r="BI138"/>
  <c r="BI143"/>
  <c r="BI149"/>
  <c r="BI154"/>
  <c r="BI158"/>
  <c r="BI165"/>
  <c r="BI170"/>
  <c r="BI175"/>
  <c r="BI181"/>
  <c r="BI186"/>
  <c r="BI191"/>
  <c r="BI197"/>
  <c r="BI201"/>
  <c r="BI206"/>
  <c r="BI211"/>
  <c r="BI216"/>
  <c r="BI223"/>
  <c r="BI230"/>
  <c r="BI236"/>
  <c r="BI240"/>
  <c r="BI246"/>
  <c r="BI252"/>
  <c r="BI257"/>
  <c r="BI262"/>
  <c r="BI265"/>
  <c r="BI269"/>
  <c r="BI274"/>
  <c r="BI279"/>
  <c r="BI284"/>
  <c r="BI289"/>
  <c r="BI294"/>
  <c r="BI299"/>
  <c r="BI305"/>
  <c r="BI310"/>
  <c r="BI316"/>
  <c r="BI318"/>
  <c r="BI322"/>
  <c r="F36"/>
  <c r="BD53" i="1"/>
  <c r="BH94" i="2"/>
  <c r="BH99"/>
  <c r="BH105"/>
  <c r="BH110"/>
  <c r="BH115"/>
  <c r="BH127"/>
  <c r="BH133"/>
  <c r="BH138"/>
  <c r="BH143"/>
  <c r="BH149"/>
  <c r="BH154"/>
  <c r="BH158"/>
  <c r="BH165"/>
  <c r="BH170"/>
  <c r="BH175"/>
  <c r="BH181"/>
  <c r="BH186"/>
  <c r="BH191"/>
  <c r="BH197"/>
  <c r="BH201"/>
  <c r="BH206"/>
  <c r="BH211"/>
  <c r="BH216"/>
  <c r="BH223"/>
  <c r="BH230"/>
  <c r="BH236"/>
  <c r="BH240"/>
  <c r="BH246"/>
  <c r="BH252"/>
  <c r="BH257"/>
  <c r="BH262"/>
  <c r="BH265"/>
  <c r="BH269"/>
  <c r="BH274"/>
  <c r="BH279"/>
  <c r="BH284"/>
  <c r="BH289"/>
  <c r="BH294"/>
  <c r="BH299"/>
  <c r="BH305"/>
  <c r="BH310"/>
  <c r="BH316"/>
  <c r="BH318"/>
  <c r="BH322"/>
  <c r="F35"/>
  <c r="BC53" i="1"/>
  <c r="BG94" i="2"/>
  <c r="BG99"/>
  <c r="BG105"/>
  <c r="BG110"/>
  <c r="BG115"/>
  <c r="BG127"/>
  <c r="BG133"/>
  <c r="BG138"/>
  <c r="BG143"/>
  <c r="BG149"/>
  <c r="BG154"/>
  <c r="BG158"/>
  <c r="BG165"/>
  <c r="BG170"/>
  <c r="BG175"/>
  <c r="BG181"/>
  <c r="BG186"/>
  <c r="BG191"/>
  <c r="BG197"/>
  <c r="BG201"/>
  <c r="BG206"/>
  <c r="BG211"/>
  <c r="BG216"/>
  <c r="BG223"/>
  <c r="BG230"/>
  <c r="BG236"/>
  <c r="BG240"/>
  <c r="BG246"/>
  <c r="BG252"/>
  <c r="BG257"/>
  <c r="BG262"/>
  <c r="BG265"/>
  <c r="BG269"/>
  <c r="BG274"/>
  <c r="BG279"/>
  <c r="BG284"/>
  <c r="BG289"/>
  <c r="BG294"/>
  <c r="BG299"/>
  <c r="BG305"/>
  <c r="BG310"/>
  <c r="BG316"/>
  <c r="BG318"/>
  <c r="BG322"/>
  <c r="F34"/>
  <c r="BB53" i="1"/>
  <c r="BF94" i="2"/>
  <c r="BF99"/>
  <c r="BF105"/>
  <c r="BF110"/>
  <c r="BF115"/>
  <c r="BF127"/>
  <c r="BF133"/>
  <c r="BF138"/>
  <c r="BF143"/>
  <c r="BF149"/>
  <c r="BF154"/>
  <c r="BF158"/>
  <c r="BF165"/>
  <c r="BF170"/>
  <c r="BF175"/>
  <c r="BF181"/>
  <c r="BF186"/>
  <c r="BF191"/>
  <c r="BF197"/>
  <c r="BF201"/>
  <c r="BF206"/>
  <c r="BF211"/>
  <c r="BF216"/>
  <c r="BF223"/>
  <c r="BF230"/>
  <c r="BF236"/>
  <c r="BF240"/>
  <c r="BF246"/>
  <c r="BF252"/>
  <c r="BF257"/>
  <c r="BF262"/>
  <c r="BF265"/>
  <c r="BF269"/>
  <c r="BF274"/>
  <c r="BF279"/>
  <c r="BF284"/>
  <c r="BF289"/>
  <c r="BF294"/>
  <c r="BF299"/>
  <c r="BF305"/>
  <c r="BF310"/>
  <c r="BF316"/>
  <c r="BF318"/>
  <c r="BF322"/>
  <c r="F33"/>
  <c r="BA53" i="1"/>
  <c r="J94" i="2"/>
  <c r="BE94"/>
  <c r="J99"/>
  <c r="BE99"/>
  <c r="J105"/>
  <c r="BE105"/>
  <c r="J110"/>
  <c r="BE110"/>
  <c r="J115"/>
  <c r="BE115"/>
  <c r="J127"/>
  <c r="BE127"/>
  <c r="J133"/>
  <c r="BE133"/>
  <c r="J138"/>
  <c r="BE138"/>
  <c r="J143"/>
  <c r="BE143"/>
  <c r="J149"/>
  <c r="BE149"/>
  <c r="J154"/>
  <c r="BE154"/>
  <c r="J158"/>
  <c r="BE158"/>
  <c r="J165"/>
  <c r="BE165"/>
  <c r="J170"/>
  <c r="BE170"/>
  <c r="J175"/>
  <c r="BE175"/>
  <c r="J181"/>
  <c r="BE181"/>
  <c r="J186"/>
  <c r="BE186"/>
  <c r="J191"/>
  <c r="BE191"/>
  <c r="J197"/>
  <c r="BE197"/>
  <c r="J201"/>
  <c r="BE201"/>
  <c r="J206"/>
  <c r="BE206"/>
  <c r="J211"/>
  <c r="BE211"/>
  <c r="J216"/>
  <c r="BE216"/>
  <c r="J223"/>
  <c r="BE223"/>
  <c r="J230"/>
  <c r="BE230"/>
  <c r="J236"/>
  <c r="BE236"/>
  <c r="J240"/>
  <c r="BE240"/>
  <c r="J246"/>
  <c r="BE246"/>
  <c r="J252"/>
  <c r="BE252"/>
  <c r="J257"/>
  <c r="BE257"/>
  <c r="J262"/>
  <c r="BE262"/>
  <c r="J265"/>
  <c r="BE265"/>
  <c r="J269"/>
  <c r="BE269"/>
  <c r="J274"/>
  <c r="BE274"/>
  <c r="J279"/>
  <c r="BE279"/>
  <c r="J284"/>
  <c r="BE284"/>
  <c r="J289"/>
  <c r="BE289"/>
  <c r="J294"/>
  <c r="BE294"/>
  <c r="J299"/>
  <c r="BE299"/>
  <c r="J305"/>
  <c r="BE305"/>
  <c r="J310"/>
  <c r="BE310"/>
  <c r="J316"/>
  <c r="BE316"/>
  <c r="J318"/>
  <c r="BE318"/>
  <c r="J322"/>
  <c r="BE322"/>
  <c r="F32"/>
  <c r="AZ53" i="1"/>
  <c r="AY53"/>
  <c r="AX53"/>
  <c r="J33" i="2"/>
  <c r="AW53" i="1"/>
  <c r="J32" i="2"/>
  <c r="AV53" i="1"/>
  <c r="AU53"/>
  <c r="J29" i="2"/>
  <c r="AG53" i="1"/>
  <c r="J60" i="2"/>
  <c r="J69"/>
  <c r="J68"/>
  <c r="J67"/>
  <c r="J66"/>
  <c r="J65"/>
  <c r="J64"/>
  <c r="J63"/>
  <c r="J62"/>
  <c r="J61"/>
  <c r="E20"/>
  <c r="F88"/>
  <c r="J87"/>
  <c r="F87"/>
  <c r="J14"/>
  <c r="J85"/>
  <c r="F85"/>
  <c r="E83"/>
  <c r="E7"/>
  <c r="E79"/>
  <c r="F56"/>
  <c r="J55"/>
  <c r="F55"/>
  <c r="J53"/>
  <c r="F53"/>
  <c r="E51"/>
  <c r="E47"/>
  <c r="J38"/>
  <c r="J20"/>
  <c r="J19"/>
  <c r="BD52" i="1"/>
  <c r="BD51"/>
  <c r="W30"/>
  <c r="BC52"/>
  <c r="BC51"/>
  <c r="W29"/>
  <c r="BB52"/>
  <c r="BB51"/>
  <c r="W28"/>
  <c r="BA52"/>
  <c r="BA51"/>
  <c r="AW51"/>
  <c r="AK27"/>
  <c r="W27"/>
  <c r="AZ52"/>
  <c r="AZ51"/>
  <c r="AV51"/>
  <c r="AK26"/>
  <c r="W26"/>
  <c r="AG52"/>
  <c r="AG51"/>
  <c r="AK23"/>
  <c r="AY52"/>
  <c r="AX52"/>
  <c r="AW52"/>
  <c r="AV52"/>
  <c r="AU52"/>
  <c r="AT52"/>
  <c r="AS52"/>
  <c r="AY51"/>
  <c r="AX51"/>
  <c r="AU51"/>
  <c r="AT51"/>
  <c r="AS51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<sst xmlns="http://schemas.openxmlformats.org/spreadsheetml/2006/main" count="3237" uniqueCount="656">
  <si>
    <t>Export VZ</t>
  </si>
  <si>
    <t>List obsahuje:</t>
  </si>
  <si>
    <t>3.0</t>
  </si>
  <si>
    <t>ZAMOK</t>
  </si>
  <si>
    <t>False</t>
  </si>
  <si>
    <t>{d9fd5b7f-9d2b-4fd8-8d84-0607172a6f31}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</si>
  <si>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</si>
  <si>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</si>
  <si>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</si>
  <si>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</si>
  <si>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</si>
  <si>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</si>
  <si>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</si>
  <si>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</si>
  <si>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160605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</si>
  <si>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</si>
  <si>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</si>
  <si>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Litávka,Lísky,oprava koryta (1477 m )</t>
  </si>
  <si>
    <t>0,1</t>
  </si>
  <si>
    <t>KSO:</t>
  </si>
  <si>
    <t>833 21 89</t>
  </si>
  <si>
    <t>CC-CZ:</t>
  </si>
  <si>
    <t>24208</t>
  </si>
  <si>
    <t>1</t>
  </si>
  <si>
    <t>Místo:</t>
  </si>
  <si>
    <t xml:space="preserve"> Lísky</t>
  </si>
  <si>
    <t>Datum:</t>
  </si>
  <si>
    <t>5. 6. 2016</t>
  </si>
  <si>
    <t>10</t>
  </si>
  <si>
    <t>CZ-CPV:</t>
  </si>
  <si>
    <t>45000000-7</t>
  </si>
  <si>
    <t>CZ-CPA:</t>
  </si>
  <si>
    <t>42.99.19</t>
  </si>
  <si>
    <t>100</t>
  </si>
  <si>
    <t>Zadavatel:</t>
  </si>
  <si>
    <t>IČ:</t>
  </si>
  <si>
    <t/>
  </si>
  <si>
    <t xml:space="preserve"> Povodí Moravy s.p.</t>
  </si>
  <si>
    <t>DIČ:</t>
  </si>
  <si>
    <t>Uchazeč:</t>
  </si>
  <si>
    <t>Vyplň údaj</t>
  </si>
  <si>
    <t>Projektant:</t>
  </si>
  <si>
    <t>AGPOL s.r.o., Jungmannova 153/12, 77900 Olomouc</t>
  </si>
  <si>
    <t>True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</si>
  <si>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</si>
  <si>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</si>
  <si>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</si>
  <si>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</si>
  <si>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</si>
  <si>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</si>
  <si>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</si>
  <si>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</si>
  <si>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</si>
  <si>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</si>
  <si>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</si>
  <si>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</si>
  <si>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</si>
  <si>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</si>
  <si>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</si>
  <si>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</si>
  <si>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</si>
  <si>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</si>
  <si>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</si>
  <si>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</si>
  <si>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</si>
  <si>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</si>
  <si>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</si>
  <si>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</si>
  <si>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</si>
  <si>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</si>
  <si>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</si>
  <si>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</si>
  <si>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</si>
  <si>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</si>
  <si>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</si>
  <si>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</si>
  <si>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</si>
  <si>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</si>
  <si>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</si>
  <si>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</si>
  <si>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</si>
  <si>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</si>
  <si>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</si>
  <si>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</si>
  <si>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</si>
  <si>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Litávka,Lísky,oprava koryta</t>
  </si>
  <si>
    <t>STA</t>
  </si>
  <si>
    <t>{f9cbee3f-9bf5-4a21-a513-e361da86ba4b}</t>
  </si>
  <si>
    <t>2</t>
  </si>
  <si>
    <t>Oprava koryta</t>
  </si>
  <si>
    <t>Soupis</t>
  </si>
  <si>
    <t>{17578c5e-67bb-4664-a2e6-fd0cc6faab07}</t>
  </si>
  <si>
    <t>VRN</t>
  </si>
  <si>
    <t xml:space="preserve">Vedlejší a ostatní náklady </t>
  </si>
  <si>
    <t>{9dd6816c-7cdb-4c92-93cf-380b285a2b6a}</t>
  </si>
  <si>
    <t>Zpět na list:</t>
  </si>
  <si>
    <t>KRYCÍ LIST SOUPISU</t>
  </si>
  <si>
    <t>Objekt:</t>
  </si>
  <si>
    <t>01 - Litávka,Lísky,oprava koryta</t>
  </si>
  <si>
    <t>Soupis:</t>
  </si>
  <si>
    <t>01 - Oprava koryta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</si>
  <si>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</si>
  <si>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</si>
  <si>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</si>
  <si>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</si>
  <si>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</si>
  <si>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</si>
  <si>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1 - Zemní práce</t>
  </si>
  <si>
    <t xml:space="preserve">    1/36 - Úprava pozemnku na parcele č.36</t>
  </si>
  <si>
    <t xml:space="preserve">    11 - Zemní práce - přípravné a přidružené práce</t>
  </si>
  <si>
    <t xml:space="preserve">    5 -  Komunikace</t>
  </si>
  <si>
    <t xml:space="preserve">    4 - 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</si>
  <si>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</si>
  <si>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</si>
  <si>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</si>
  <si>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</si>
  <si>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</si>
  <si>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</si>
  <si>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</si>
  <si>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</si>
  <si>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</si>
  <si>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</si>
  <si>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</si>
  <si>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</si>
  <si>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</si>
  <si>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</si>
  <si>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</si>
  <si>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</si>
  <si>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</si>
  <si>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</si>
  <si>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</si>
  <si>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</si>
  <si>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Zemní práce</t>
  </si>
  <si>
    <t>K</t>
  </si>
  <si>
    <t>112201101</t>
  </si>
  <si>
    <t>Odstranění pařezů D do 300 mm</t>
  </si>
  <si>
    <t>kus</t>
  </si>
  <si>
    <t>CS ÚRS 2016 01</t>
  </si>
  <si>
    <t>4</t>
  </si>
  <si>
    <t>-1882875801</t>
  </si>
  <si>
    <t>PP</t>
  </si>
  <si>
    <t>Odstranění pařezů s jejich vykopáním, vytrháním nebo odstřelením, s přesekáním kořenů průměru přes 100 do 300 mm</t>
  </si>
  <si>
    <t>VV</t>
  </si>
  <si>
    <t>"viz  Tech. zpráva</t>
  </si>
  <si>
    <t>30</t>
  </si>
  <si>
    <t>Součet</t>
  </si>
  <si>
    <t>122301101</t>
  </si>
  <si>
    <t>Odkopávky a prokopávky nezapažené v hornině tř. 4 objem do 100 m3</t>
  </si>
  <si>
    <t>m3</t>
  </si>
  <si>
    <t>-1780784852</t>
  </si>
  <si>
    <t>Odkopávky a prokopávky nezapažené s přehozením výkopku na vzdálenost do 3 m nebo s naložením na dopravní prostředek v hornině tř. 4 do 100 m3</t>
  </si>
  <si>
    <t xml:space="preserve">"v.č. D.1.b.5 -  přejezd - odtěžení </t>
  </si>
  <si>
    <t>((1,3+5)*0,5*1,2+(5+8,5)*0,5*0,8+(8,5+3,2)*0,5*0,2)*(6+4)*0,5</t>
  </si>
  <si>
    <t>-(3,14*0,25*0,25*6*2+3,14*0,7*0,7*6)</t>
  </si>
  <si>
    <t>3</t>
  </si>
  <si>
    <t>162301421</t>
  </si>
  <si>
    <t>Vodorovné přemístění pařezů do 5 km D do 300 mm</t>
  </si>
  <si>
    <t>1049528393</t>
  </si>
  <si>
    <t>Vodorovné přemístění větví, kmenů nebo pařezů s naložením, složením a dopravou do 5000 m pařezů kmenů, průměru přes 100 do 300 mm</t>
  </si>
  <si>
    <t>"viz Tech. zpráva</t>
  </si>
  <si>
    <t>162301921</t>
  </si>
  <si>
    <t>Příplatek k vodorovnému přemístění pařezů D 300 mm ZKD 5 km</t>
  </si>
  <si>
    <t>-1305931619</t>
  </si>
  <si>
    <t>Vodorovné přemístění větví, kmenů nebo pařezů s naložením, složením a dopravou Příplatek k cenám za každých dalších i započatých 5000 m přes 5000 m pařezů kmenů, průměru přes 100 do 300 mm</t>
  </si>
  <si>
    <t>5</t>
  </si>
  <si>
    <t>120001101</t>
  </si>
  <si>
    <t>Příplatek za ztížení vykopávky v blízkosti podzemního vedení</t>
  </si>
  <si>
    <t>453761367</t>
  </si>
  <si>
    <t>Příplatek k cenám vykopávek za ztížení vykopávky v blízkosti podzemního vedení nebo výbušnin v horninách jakékoliv třídy</t>
  </si>
  <si>
    <t>"v.č. D.1.a - D1.b4 + TZ</t>
  </si>
  <si>
    <t>"kanalizační výusti - km 0,534 - 1,411</t>
  </si>
  <si>
    <t>18*2*2*0,25</t>
  </si>
  <si>
    <t>"křížení sítí - podzemní</t>
  </si>
  <si>
    <t>7*(2,2+2,7)*2*0,25</t>
  </si>
  <si>
    <t>"souběhy sítí - km  0,653-0,663; km 1,300-1,327; km 1,327-1,334</t>
  </si>
  <si>
    <t>44*2*0,25</t>
  </si>
  <si>
    <t>"přítok - km 0,963</t>
  </si>
  <si>
    <t>2*2*0,25</t>
  </si>
  <si>
    <t>6</t>
  </si>
  <si>
    <t>124203102</t>
  </si>
  <si>
    <t>Vykopávky přes 1000 do 5000 m3 pro koryta vodotečí v hornině tř. 3</t>
  </si>
  <si>
    <t>1247678172</t>
  </si>
  <si>
    <t>"v.č. D.1.a - D1.b4 + výkaz kubatur - výkop pro patku</t>
  </si>
  <si>
    <t>84</t>
  </si>
  <si>
    <t>" pročištění</t>
  </si>
  <si>
    <t>1610,45</t>
  </si>
  <si>
    <t>7</t>
  </si>
  <si>
    <t>124203109</t>
  </si>
  <si>
    <t>Příplatek k vykopávkám pro koryta vodotečí v hornině tř. 3 za lepivost</t>
  </si>
  <si>
    <t>-1237650797</t>
  </si>
  <si>
    <t>Vykopávky pro koryta vodotečí s přehozením výkopku na vzdálenost do 3 m nebo s naložením na dopravní prostředek v hornině tř. 3 Příplatek k cenám za lepivost horniny tř. 3</t>
  </si>
  <si>
    <t>"viz výkop vodotečí</t>
  </si>
  <si>
    <t>1694,45*0,3</t>
  </si>
  <si>
    <t>8</t>
  </si>
  <si>
    <t>162301101</t>
  </si>
  <si>
    <t>Vodorovné přemístění do 500 m výkopku/sypaniny z horniny tř. 1 až 4</t>
  </si>
  <si>
    <t>-412268602</t>
  </si>
  <si>
    <t>"v.č. D.1.a - D1.b4 + výkaz kubatur -  rozprostření odvodněného sedimentu</t>
  </si>
  <si>
    <t>"odpočet , odvodněný sediment odvezený na parcelu č. 36 -  350m3 = 267,40t</t>
  </si>
  <si>
    <t>(1610,45-350)</t>
  </si>
  <si>
    <t>9</t>
  </si>
  <si>
    <t>162701105</t>
  </si>
  <si>
    <t>Vodorovné přemístění do 10000 m výkopku/sypaniny z horniny tř. 1 až 4</t>
  </si>
  <si>
    <t>-2119148354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</si>
  <si>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</si>
  <si>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</si>
  <si>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</si>
  <si>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1968912011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</si>
  <si>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</si>
  <si>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"viz vodor př. do 10 km</t>
  </si>
  <si>
    <t>(20-10)*40,163</t>
  </si>
  <si>
    <t>11</t>
  </si>
  <si>
    <t>171201201</t>
  </si>
  <si>
    <t>Uložení sypaniny na skládky</t>
  </si>
  <si>
    <t>-810286924</t>
  </si>
  <si>
    <t xml:space="preserve">"viz vodor př. do 10 km </t>
  </si>
  <si>
    <t>40,163</t>
  </si>
  <si>
    <t>12</t>
  </si>
  <si>
    <t>167101102</t>
  </si>
  <si>
    <t>Nakládání výkopku z hornin tř. 1 až 4 přes 100 m3</t>
  </si>
  <si>
    <t>-82871224</t>
  </si>
  <si>
    <t>Nakládání, skládání a překládání neulehlého výkopku nebo sypaniny nakládání, množství přes 100 m3, z hornin tř. 1 až 4</t>
  </si>
  <si>
    <t>"v.č. D.1.a - D1.b4 + výkaz kubatur - naložení odvodněného sedimentu</t>
  </si>
  <si>
    <t>"odpočet odvodněného sedimentu odvezeného -  350m3 = 267,40 t na parcelu č. 36</t>
  </si>
  <si>
    <t>-350</t>
  </si>
  <si>
    <t>13</t>
  </si>
  <si>
    <t>17120120R</t>
  </si>
  <si>
    <t>Uložení pařezů na skládku PO</t>
  </si>
  <si>
    <t>-1700253715</t>
  </si>
  <si>
    <t>"viz odstranění pařezů</t>
  </si>
  <si>
    <t>30*0,3</t>
  </si>
  <si>
    <t>14</t>
  </si>
  <si>
    <t>174201201</t>
  </si>
  <si>
    <t>Zásyp jam po pařezech D pařezů do 300 mm</t>
  </si>
  <si>
    <t>-390147650</t>
  </si>
  <si>
    <t>Zásyp jam po pařezech výkopkem z horniny získané při dobývání pařezů s hrubým urovnáním povrchu zasypávky průměru pařezu přes 100 do 300 mm</t>
  </si>
  <si>
    <t>175151101</t>
  </si>
  <si>
    <t>Obsypání potrubí strojně sypaninou bez prohození, uloženou do 3 m</t>
  </si>
  <si>
    <t>941632387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</si>
  <si>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</si>
  <si>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"v.č. D.1.b.5 -  přejezd</t>
  </si>
  <si>
    <t>16</t>
  </si>
  <si>
    <t>M</t>
  </si>
  <si>
    <t>583441690</t>
  </si>
  <si>
    <t>štěrkodrť frakce 0-32 (ŠDa) OTP ČD</t>
  </si>
  <si>
    <t>t</t>
  </si>
  <si>
    <t>-2002816824</t>
  </si>
  <si>
    <t>Kamenivo přírodní drcené hutné pro stavební účely PDK (drobné, hrubé a štěrkodrť) štěrkodrtě ČSN EN 13043 frakce   0-32 (ŠDa)   OTP ČD</t>
  </si>
  <si>
    <t>40,163*2,1</t>
  </si>
  <si>
    <t>17</t>
  </si>
  <si>
    <t>181151331</t>
  </si>
  <si>
    <t>Plošná úprava terénu přes 500 m2 zemina tř 1 až 4 nerovnosti do +/- 200 mm v rovinně a svahu do 1:5</t>
  </si>
  <si>
    <t>m2</t>
  </si>
  <si>
    <t>-1768045739</t>
  </si>
  <si>
    <t>"v.č. D.1.a - D1.b4 + výkaz kubatur</t>
  </si>
  <si>
    <t>"úprava nerovností před zřízením osetí - ,maniulační pruh</t>
  </si>
  <si>
    <t>7000</t>
  </si>
  <si>
    <t>18</t>
  </si>
  <si>
    <t>181301111</t>
  </si>
  <si>
    <t>Rozprostření ornice tl vrstvy do 100 mm pl přes 500 m2 v rovině nebo ve svahu do 1:5</t>
  </si>
  <si>
    <t>-828035093</t>
  </si>
  <si>
    <t>Rozprostření a urovnání ornice v rovině nebo ve svahu sklonu do 1:5 při souvislé ploše přes 500 m2, tl. vrstvy do 100 mm</t>
  </si>
  <si>
    <t>"v.č. D.1.a - D1.b4 + výkaz kubatur , rozprostření odvodněného sedimentu</t>
  </si>
  <si>
    <t>"odvodněný sediment odvezený na parcelu č. 36 -  350m3 = 267,40 t</t>
  </si>
  <si>
    <t>(1610,45-350)/0,08</t>
  </si>
  <si>
    <t>19</t>
  </si>
  <si>
    <t>181451121</t>
  </si>
  <si>
    <t>Založení lučního trávníku výsevem plochy přes 1000 m2 v rovině a ve svahu do 1:5</t>
  </si>
  <si>
    <t>-681886058</t>
  </si>
  <si>
    <t>"v.č. D.1.a - D1.b4 + TZ ,maniulační pruh</t>
  </si>
  <si>
    <t>20</t>
  </si>
  <si>
    <t>181451122</t>
  </si>
  <si>
    <t>Založení lučního trávníku výsevem plochy přes 1000 m2 ve svahu do 1:2</t>
  </si>
  <si>
    <t>-2039139862</t>
  </si>
  <si>
    <t>Založení trávníku na půdě předem připravené plochy přes 1000 m2 výsevem včetně utažení lučního na svahu přes 1:5 do 1:2</t>
  </si>
  <si>
    <t>6462,12</t>
  </si>
  <si>
    <t>005724800</t>
  </si>
  <si>
    <t>osivo směs jetelotravní</t>
  </si>
  <si>
    <t>kg</t>
  </si>
  <si>
    <t>18176517</t>
  </si>
  <si>
    <t>osiva pícnin směsi travní balení obvykle 25 kg jetelotráva běžná</t>
  </si>
  <si>
    <t>"viz založení trávníku</t>
  </si>
  <si>
    <t>(7000+6462,12)*0,03*1,03</t>
  </si>
  <si>
    <t>22</t>
  </si>
  <si>
    <t>182101101</t>
  </si>
  <si>
    <t>Svahování v zářezech v hornině tř. 1 až 4</t>
  </si>
  <si>
    <t>-2082579179</t>
  </si>
  <si>
    <t>Svahování v zářezech v hor. 1 - 4</t>
  </si>
  <si>
    <t>23</t>
  </si>
  <si>
    <t>183403112</t>
  </si>
  <si>
    <t>Obdělání půdy oráním na hloubku do 0,2 m v rovině a svahu do 1:5</t>
  </si>
  <si>
    <t>1854335568</t>
  </si>
  <si>
    <t>Obdělání půdy oráním hl. přes 100 do 200 mm v rovině nebo na svahu do 1:5</t>
  </si>
  <si>
    <t>"v.č. D.1.a - D1.b4 + výkaz kubatur - pročištění - rozprostření odvodněného sedimentu</t>
  </si>
  <si>
    <t>"maniulační pruh</t>
  </si>
  <si>
    <t>24</t>
  </si>
  <si>
    <t>181951101</t>
  </si>
  <si>
    <t>Úprava pláně v hornině tř. 1 až 4 bez zhutnění</t>
  </si>
  <si>
    <t>277626631</t>
  </si>
  <si>
    <t>Úprava pláně vyrovnáním výškových rozdílů v hornině tř. 1 až 4 bez zhutnění</t>
  </si>
  <si>
    <t>"úprava  dna</t>
  </si>
  <si>
    <t>1767,45</t>
  </si>
  <si>
    <t>1/36</t>
  </si>
  <si>
    <t>Úprava pozemnku na parcele č.36</t>
  </si>
  <si>
    <t>25</t>
  </si>
  <si>
    <t>686065124</t>
  </si>
  <si>
    <t xml:space="preserve">"v.č. D.1.a - D1.b4 + výkaz kubatur </t>
  </si>
  <si>
    <t>350</t>
  </si>
  <si>
    <t>26</t>
  </si>
  <si>
    <t>162401101</t>
  </si>
  <si>
    <t>Vodorovné přemístění do 1500 m výkopku/sypaniny z horniny tř. 1 až 4</t>
  </si>
  <si>
    <t>-723676426</t>
  </si>
  <si>
    <t>Vodorovné přemístění výkopku nebo sypaniny po suchu na obvyklém dopravním prostředku, bez naložení výkopku, avšak se složením bez rozhrnutí z horniny tř. 1 až 4 na vzdálenost přes 1 000 do 1 500 m</t>
  </si>
  <si>
    <t>"viz nakládání</t>
  </si>
  <si>
    <t>27</t>
  </si>
  <si>
    <t>-1505684300</t>
  </si>
  <si>
    <t>Zemní práce - přípravné a přidružené práce</t>
  </si>
  <si>
    <t>28</t>
  </si>
  <si>
    <t>113106241</t>
  </si>
  <si>
    <t>Rozebrání vozovek ze silničních dílců</t>
  </si>
  <si>
    <t>1680843207</t>
  </si>
  <si>
    <t>Rozebrání dlažeb a dílců komunikací pro pěší, vozovek a ploch s přemístěním hmot na skládku na vzdálenost do 3 m nebo s naložením na dopravní prostředek vozovek a ploch, s jakoukoliv výplní spár ze silničních dílců v jakékoliv ploše a jakýchkoliv rozměrů se spárami zalitými živicí nebo cementovou maltou, kladených do lože z kameniva nebo živice</t>
  </si>
  <si>
    <t>"v.č. D.1.b.5 - " přejezd</t>
  </si>
  <si>
    <t>3*1*2+3*2*2</t>
  </si>
  <si>
    <t xml:space="preserve"> Komunikace</t>
  </si>
  <si>
    <t>29</t>
  </si>
  <si>
    <t>564851111</t>
  </si>
  <si>
    <t>Podklad ze štěrkodrtě ŠD tl 150 mm</t>
  </si>
  <si>
    <t>-1200539657</t>
  </si>
  <si>
    <t>"oprava povrchu příjezdové komunikace   km 0,100-0,643 a 1,340-1,540</t>
  </si>
  <si>
    <t>743*3,5</t>
  </si>
  <si>
    <t>584121111</t>
  </si>
  <si>
    <t>Osazení silničních dílců z ŽB do lože z kameniva těženého tl 40 mm</t>
  </si>
  <si>
    <t>1389485850</t>
  </si>
  <si>
    <t>Osazení silničních dílců ze železového betonu s podkladem z kameniva těženého do tl. 40 mm jakéhokoliv druhu a velikosti</t>
  </si>
  <si>
    <t>"v.č. D.1.b.5 - "osazení panelů pro přejezd</t>
  </si>
  <si>
    <t>31</t>
  </si>
  <si>
    <t>593811970</t>
  </si>
  <si>
    <t>panel silniční IZD 300/200/18 JP 20 t 300x200x18 cm</t>
  </si>
  <si>
    <t>1814437199</t>
  </si>
  <si>
    <t>Prefabrikáty silniční betonové a železobetonové panely silniční IZD   300/200/18 JP 20 t  300 x 200 x 18</t>
  </si>
  <si>
    <t>32</t>
  </si>
  <si>
    <t>593813000</t>
  </si>
  <si>
    <t>panel silniční KZD 1-300/100 300x100x15 cm</t>
  </si>
  <si>
    <t>-1544101094</t>
  </si>
  <si>
    <t>Prefabrikáty silniční betonové a železobetonové panely silniční KZD  1-300/100   300 x 100 x 15</t>
  </si>
  <si>
    <t xml:space="preserve"> Vodorovné konstrukce</t>
  </si>
  <si>
    <t>33</t>
  </si>
  <si>
    <t>463212111</t>
  </si>
  <si>
    <t>Rovnanina z lomového kamene upraveného s vyklínováním spár úlomky kamene</t>
  </si>
  <si>
    <t>551648301</t>
  </si>
  <si>
    <t>Rovnanina z lomového kamene upraveného, tříděného jakékoliv tloušťky rovnaniny s vyklínováním spár a dutin úlomky kamene</t>
  </si>
  <si>
    <t xml:space="preserve">"v.č. D.1.a - D1.b4 - </t>
  </si>
  <si>
    <t>"patka  - rovnanína z lomového kamene - km 0,375- 0,480, km 0,820- 0,875, km 1,065-1,120, km 1,225-1,270</t>
  </si>
  <si>
    <t>96</t>
  </si>
  <si>
    <t>34</t>
  </si>
  <si>
    <t>463212191</t>
  </si>
  <si>
    <t>Příplatek za vypracováni líce rovnaniny</t>
  </si>
  <si>
    <t>954121204</t>
  </si>
  <si>
    <t>Rovnanina z lomového kamene upraveného, tříděného Příplatek k cenám za vypracování líce</t>
  </si>
  <si>
    <t>"viz rovnanina</t>
  </si>
  <si>
    <t>309</t>
  </si>
  <si>
    <t>Trubní vedení</t>
  </si>
  <si>
    <t>35</t>
  </si>
  <si>
    <t>871R22111</t>
  </si>
  <si>
    <t>Montáž korugovaného plastového potrubí SN 16, DN 500  v otevřeném výkopu</t>
  </si>
  <si>
    <t>m</t>
  </si>
  <si>
    <t>156110909</t>
  </si>
  <si>
    <t>6*2</t>
  </si>
  <si>
    <t>36</t>
  </si>
  <si>
    <t>286R12500</t>
  </si>
  <si>
    <t>korugované plastové potrubí SN 16, DN 500 mm</t>
  </si>
  <si>
    <t>802018260</t>
  </si>
  <si>
    <t>"viz montáž</t>
  </si>
  <si>
    <t>2*6</t>
  </si>
  <si>
    <t>37</t>
  </si>
  <si>
    <t>871R22112</t>
  </si>
  <si>
    <t>Montáž korugovaného plastového potrubí SN 16, DN 1400  v otevřeném výkopu</t>
  </si>
  <si>
    <t>-212637006</t>
  </si>
  <si>
    <t>38</t>
  </si>
  <si>
    <t>286R11400</t>
  </si>
  <si>
    <t>korugované plastové potrubí SN 16, DN 1400 mm</t>
  </si>
  <si>
    <t>-19890007</t>
  </si>
  <si>
    <t>39</t>
  </si>
  <si>
    <t>871R92103</t>
  </si>
  <si>
    <t>Zabezpečení nadzemního zařízení proti poškození</t>
  </si>
  <si>
    <t>ks</t>
  </si>
  <si>
    <t>-2010251257</t>
  </si>
  <si>
    <t>"viz TZ</t>
  </si>
  <si>
    <t>"křížení nadzemních sítí + souběh s  nadzemním vedení</t>
  </si>
  <si>
    <t>3+4</t>
  </si>
  <si>
    <t>40</t>
  </si>
  <si>
    <t>871R92111</t>
  </si>
  <si>
    <t>Demontáž korugovaného plastového potrubí SN 16, DN 500  v otevřeném výkopu</t>
  </si>
  <si>
    <t>-1248245900</t>
  </si>
  <si>
    <t>41</t>
  </si>
  <si>
    <t>871R92112</t>
  </si>
  <si>
    <t>Demontáž korugovaného plastového potrubí SN 16, DN 1400  v otevřeném výkopu</t>
  </si>
  <si>
    <t>-703427427</t>
  </si>
  <si>
    <t>997</t>
  </si>
  <si>
    <t>Přesun sutě</t>
  </si>
  <si>
    <t>42</t>
  </si>
  <si>
    <t>997321511</t>
  </si>
  <si>
    <t>Vodorovná doprava suti a vybouraných hmot po suchu do 1 km</t>
  </si>
  <si>
    <t>-2140272257</t>
  </si>
  <si>
    <t>Vodorovná doprava suti a vybouraných hmot bez naložení, s vyložením a hrubým urovnáním po suchu, na vzdálenost do 1 km</t>
  </si>
  <si>
    <t>43</t>
  </si>
  <si>
    <t>997321519</t>
  </si>
  <si>
    <t>Příplatek ZKD 1km vodorovné dopravy suti a vybouraných hmot po suchu</t>
  </si>
  <si>
    <t>-1907029249</t>
  </si>
  <si>
    <t>Vodorovná doprava suti a vybouraných hmot bez naložení, s vyložením a hrubým urovnáním po suchu, na vzdálenost Příplatek k cenám za každý další i započatý 1 km přes 1 km</t>
  </si>
  <si>
    <t>8,416*19 'Přepočtené koeficientem množství</t>
  </si>
  <si>
    <t>998</t>
  </si>
  <si>
    <t>Přesun hmot</t>
  </si>
  <si>
    <t>44</t>
  </si>
  <si>
    <t>998332011</t>
  </si>
  <si>
    <t>Přesun hmot pro úpravy vodních toků a kanály</t>
  </si>
  <si>
    <t>1110283044</t>
  </si>
  <si>
    <t>Přesun hmot pro úpravy vodních toků a kanály, hráze rybníků apod. dopravní vzdálenost do 500 m</t>
  </si>
  <si>
    <t xml:space="preserve">VRN - Vedlejší a ostatní náklady </t>
  </si>
  <si>
    <t>OST -  Ostatní náklady</t>
  </si>
  <si>
    <t>VRN - Vedlejší rozpočtové náklady</t>
  </si>
  <si>
    <t>OST</t>
  </si>
  <si>
    <t xml:space="preserve"> Ostatní náklady</t>
  </si>
  <si>
    <t>012103101</t>
  </si>
  <si>
    <t>Vytýčení inženýrských sítí</t>
  </si>
  <si>
    <t>Kč</t>
  </si>
  <si>
    <t>1024</t>
  </si>
  <si>
    <t>-1595814644</t>
  </si>
  <si>
    <t>P</t>
  </si>
  <si>
    <t>Poznámka k položce:
Vytýčení inženýrských sítí dotčených nebo souvisejících se stavbou před nebo v průběhu výstavby</t>
  </si>
  <si>
    <t>012203001</t>
  </si>
  <si>
    <t>Geodetické práce při provádění stavby</t>
  </si>
  <si>
    <t>-1721032894</t>
  </si>
  <si>
    <t>Průzkumné, geodetické a projektové práce geodetické práce při provádění stavby</t>
  </si>
  <si>
    <t xml:space="preserve">Poznámka k položce:
Dokumentace zakrývaných konstrukcí a liniových staveb geodetickým zaměřením v papírové a elektronické podobě.
</t>
  </si>
  <si>
    <t>049103001</t>
  </si>
  <si>
    <t>Náklady vzniklé v souvislosti s realizací stavby</t>
  </si>
  <si>
    <t>1959948920</t>
  </si>
  <si>
    <t>Inženýrská činnost zkoušky a ostatní měření inženýrská činnost ostatní náklady vzniklé v souvislosti s realizací stavby</t>
  </si>
  <si>
    <t>Poznámka k položce:
Například:
- vyřízení záborů, žádostí o uzavírky
- vyřízení stanovisek dotčených orgánů ke kolaudaci
- zpracování havarijního a povodňového plánu
- jednání s úřady v zastoupení</t>
  </si>
  <si>
    <t>049103009</t>
  </si>
  <si>
    <t>Pasportizace místních komunikací před zahájením a po ukonšení stavby</t>
  </si>
  <si>
    <t>254365421</t>
  </si>
  <si>
    <t>Poznámka k položce:
(fotodokumentace, příp.videozáznam)</t>
  </si>
  <si>
    <t>049R10300</t>
  </si>
  <si>
    <t>Rozbor sedimentu dle Vyhl. č. 294/2005 Sb., tab. 10.2., ve znění 93/2013 Sb.</t>
  </si>
  <si>
    <t>soub</t>
  </si>
  <si>
    <t>-398540585</t>
  </si>
  <si>
    <t>Vedlejší rozpočtové náklady</t>
  </si>
  <si>
    <t>030001001</t>
  </si>
  <si>
    <t>Náklady na zřízení zařízení staveniště v souladu s ZOV</t>
  </si>
  <si>
    <t>1176168461</t>
  </si>
  <si>
    <t>Základní rozdělení průvodních činností a nákladů zařízení staveniště</t>
  </si>
  <si>
    <t>Poznámka k položce:
Náklady na dokumentaci ZS, příprava území pro ZS včetně odstranění materiálu a konstrukcí, vybudování odběrný míst, zřízení přípojek energií, vlastní vybudování objektů ZS a provizornich komunikací.</t>
  </si>
  <si>
    <t>030001002</t>
  </si>
  <si>
    <t>Náklady na provoz a údržbu zařízení staveniště</t>
  </si>
  <si>
    <t>729878507</t>
  </si>
  <si>
    <t>Poznámka k položce:
Náklady na vybavení objektů, náklady na energie, úklid, údržba, osvětlení, oplocení, opravy na objektech ZS, čištění ploch, zabezpečení staveniště</t>
  </si>
  <si>
    <t>039001003</t>
  </si>
  <si>
    <t>Zrušení zařízení staveniště</t>
  </si>
  <si>
    <t>1072541606</t>
  </si>
  <si>
    <t>Hlavní tituly průvodních činností a nákladů zařízení staveniště zrušení zařízení staveniště</t>
  </si>
  <si>
    <t>Poznámka k položce:
odstranění objektu ZS včetně přípojek a jejich odvozu, uvedení pozemku do původního stavu včetně nákladů s tím spojených</t>
  </si>
  <si>
    <t>034403001</t>
  </si>
  <si>
    <t>Dopravní značení na staveništi</t>
  </si>
  <si>
    <t>-1701256433</t>
  </si>
  <si>
    <t>Zařízení staveniště zabezpečení staveniště dopravní značení na staveništi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</si>
  <si>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</si>
  <si>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</si>
  <si>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</si>
  <si>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</si>
  <si>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</si>
  <si>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</si>
  <si>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</si>
  <si>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</si>
  <si>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</si>
  <si>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</si>
  <si>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</si>
  <si>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t>celkové nabídkové ceny uchazeče.</t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</si>
  <si>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</si>
  <si>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</si>
  <si>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</si>
  <si>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</si>
  <si>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</si>
  <si>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</si>
  <si>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</si>
  <si>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</si>
  <si>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</si>
  <si>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</si>
  <si>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</si>
  <si>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t>i objekt stavby v případě, že neobsahuje podřízenou zakázku.</t>
  </si>
  <si>
    <t>CC-CZ, CZ-CPV, CZ-CPA a rekapitulaci celkové nabídkové ceny uchazeče za aktuální soupis prací.</t>
  </si>
  <si>
    <t>stavební díly, funkční díly, případně jiné členění) s rekapitulací nabídkové ceny.</t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</si>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</sst>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65">
    <font>
      <sz val="8"/>
      <name val="Trebuchet MS"/>
      <family val="2"/>
    </font>
    <font>
      <sz val="11"/>
      <color indexed="8"/>
      <name val="Calibri"/>
      <family val="2"/>
      <charset val="238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b/>
      <sz val="10"/>
      <color indexed="56"/>
      <name val="Trebuchet MS"/>
    </font>
    <font>
      <sz val="10"/>
      <color indexed="55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7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  <font>
      <sz val="8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42" fillId="4" borderId="0" applyNumberFormat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6" fillId="16" borderId="2" applyNumberFormat="0" applyAlignment="0" applyProtection="0"/>
    <xf numFmtId="0" fontId="44" fillId="17" borderId="0" applyNumberFormat="0" applyBorder="0" applyAlignment="0" applyProtection="0"/>
    <xf numFmtId="0" fontId="57" fillId="0" borderId="0" applyAlignment="0">
      <alignment vertical="top" wrapText="1"/>
      <protection locked="0"/>
    </xf>
    <xf numFmtId="0" fontId="45" fillId="0" borderId="3" applyNumberFormat="0" applyFill="0" applyAlignment="0" applyProtection="0"/>
    <xf numFmtId="0" fontId="49" fillId="0" borderId="1" applyNumberFormat="0" applyFill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3" fillId="3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23" borderId="0" applyNumberFormat="0" applyBorder="0" applyAlignment="0" applyProtection="0"/>
  </cellStyleXfs>
  <cellXfs count="405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17" borderId="0" xfId="0" applyFont="1" applyFill="1" applyAlignment="1">
      <alignment horizontal="left" vertical="center"/>
    </xf>
    <xf numFmtId="0" fontId="0" fillId="17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8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3" fillId="18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top"/>
    </xf>
    <xf numFmtId="49" fontId="3" fillId="18" borderId="0" xfId="0" applyNumberFormat="1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/>
    <xf numFmtId="0" fontId="0" fillId="0" borderId="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0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0" fontId="0" fillId="19" borderId="0" xfId="0" applyFont="1" applyFill="1" applyBorder="1" applyAlignment="1" applyProtection="1">
      <alignment vertical="center"/>
    </xf>
    <xf numFmtId="0" fontId="4" fillId="19" borderId="11" xfId="0" applyFont="1" applyFill="1" applyBorder="1" applyAlignment="1" applyProtection="1">
      <alignment horizontal="left" vertical="center"/>
    </xf>
    <xf numFmtId="0" fontId="0" fillId="19" borderId="12" xfId="0" applyFont="1" applyFill="1" applyBorder="1" applyAlignment="1" applyProtection="1">
      <alignment vertical="center"/>
    </xf>
    <xf numFmtId="0" fontId="4" fillId="19" borderId="12" xfId="0" applyFont="1" applyFill="1" applyBorder="1" applyAlignment="1" applyProtection="1">
      <alignment horizontal="center" vertical="center"/>
    </xf>
    <xf numFmtId="0" fontId="0" fillId="19" borderId="8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7" xfId="0" applyFont="1" applyBorder="1" applyAlignment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7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3" fillId="19" borderId="20" xfId="0" applyFont="1" applyFill="1" applyBorder="1" applyAlignment="1" applyProtection="1">
      <alignment horizontal="center" vertical="center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5" fillId="0" borderId="7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7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29" fillId="0" borderId="25" xfId="0" applyNumberFormat="1" applyFont="1" applyBorder="1" applyAlignment="1" applyProtection="1">
      <alignment vertical="center"/>
    </xf>
    <xf numFmtId="4" fontId="29" fillId="0" borderId="26" xfId="0" applyNumberFormat="1" applyFont="1" applyBorder="1" applyAlignment="1" applyProtection="1">
      <alignment vertical="center"/>
    </xf>
    <xf numFmtId="166" fontId="29" fillId="0" borderId="26" xfId="0" applyNumberFormat="1" applyFont="1" applyBorder="1" applyAlignment="1" applyProtection="1">
      <alignment vertical="center"/>
    </xf>
    <xf numFmtId="4" fontId="29" fillId="0" borderId="27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3" fillId="0" borderId="0" xfId="0" applyNumberFormat="1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8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0" fontId="4" fillId="19" borderId="12" xfId="0" applyFont="1" applyFill="1" applyBorder="1" applyAlignment="1" applyProtection="1">
      <alignment horizontal="right" vertical="center"/>
    </xf>
    <xf numFmtId="0" fontId="0" fillId="19" borderId="12" xfId="0" applyFont="1" applyFill="1" applyBorder="1" applyAlignment="1" applyProtection="1">
      <alignment vertical="center"/>
      <protection locked="0"/>
    </xf>
    <xf numFmtId="4" fontId="4" fillId="19" borderId="12" xfId="0" applyNumberFormat="1" applyFont="1" applyFill="1" applyBorder="1" applyAlignment="1" applyProtection="1">
      <alignment vertical="center"/>
    </xf>
    <xf numFmtId="0" fontId="0" fillId="19" borderId="29" xfId="0" applyFont="1" applyFill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6" xfId="0" applyFont="1" applyBorder="1" applyAlignment="1">
      <alignment vertical="center"/>
    </xf>
    <xf numFmtId="0" fontId="3" fillId="19" borderId="0" xfId="0" applyFont="1" applyFill="1" applyBorder="1" applyAlignment="1" applyProtection="1">
      <alignment horizontal="left" vertical="center"/>
    </xf>
    <xf numFmtId="0" fontId="0" fillId="19" borderId="0" xfId="0" applyFont="1" applyFill="1" applyBorder="1" applyAlignment="1" applyProtection="1">
      <alignment vertical="center"/>
      <protection locked="0"/>
    </xf>
    <xf numFmtId="0" fontId="3" fillId="19" borderId="0" xfId="0" applyFont="1" applyFill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6" xfId="0" applyFont="1" applyBorder="1" applyAlignment="1" applyProtection="1">
      <alignment horizontal="left" vertical="center"/>
    </xf>
    <xf numFmtId="0" fontId="7" fillId="0" borderId="26" xfId="0" applyFont="1" applyBorder="1" applyAlignment="1" applyProtection="1">
      <alignment vertical="center"/>
    </xf>
    <xf numFmtId="0" fontId="7" fillId="0" borderId="26" xfId="0" applyFont="1" applyBorder="1" applyAlignment="1" applyProtection="1">
      <alignment vertical="center"/>
      <protection locked="0"/>
    </xf>
    <xf numFmtId="4" fontId="7" fillId="0" borderId="26" xfId="0" applyNumberFormat="1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6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vertical="center"/>
    </xf>
    <xf numFmtId="0" fontId="8" fillId="0" borderId="26" xfId="0" applyFont="1" applyBorder="1" applyAlignment="1" applyProtection="1">
      <alignment vertical="center"/>
      <protection locked="0"/>
    </xf>
    <xf numFmtId="4" fontId="8" fillId="0" borderId="26" xfId="0" applyNumberFormat="1" applyFont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7" xfId="0" applyBorder="1"/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7" xfId="0" applyFont="1" applyBorder="1" applyAlignment="1" applyProtection="1">
      <alignment horizontal="center" vertical="center" wrapText="1"/>
    </xf>
    <xf numFmtId="0" fontId="3" fillId="19" borderId="21" xfId="0" applyFont="1" applyFill="1" applyBorder="1" applyAlignment="1" applyProtection="1">
      <alignment horizontal="center" vertical="center" wrapText="1"/>
    </xf>
    <xf numFmtId="0" fontId="3" fillId="19" borderId="22" xfId="0" applyFont="1" applyFill="1" applyBorder="1" applyAlignment="1" applyProtection="1">
      <alignment horizontal="center" vertical="center" wrapText="1"/>
    </xf>
    <xf numFmtId="0" fontId="31" fillId="19" borderId="22" xfId="0" applyFont="1" applyFill="1" applyBorder="1" applyAlignment="1" applyProtection="1">
      <alignment horizontal="center" vertical="center" wrapText="1"/>
      <protection locked="0"/>
    </xf>
    <xf numFmtId="0" fontId="3" fillId="19" borderId="23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9" fillId="0" borderId="7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7" xfId="0" applyFont="1" applyBorder="1" applyAlignment="1"/>
    <xf numFmtId="0" fontId="9" fillId="0" borderId="19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8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9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Border="1" applyAlignment="1" applyProtection="1"/>
    <xf numFmtId="0" fontId="0" fillId="0" borderId="30" xfId="0" applyFont="1" applyBorder="1" applyAlignment="1" applyProtection="1">
      <alignment horizontal="center" vertical="center"/>
    </xf>
    <xf numFmtId="49" fontId="0" fillId="0" borderId="30" xfId="0" applyNumberFormat="1" applyFont="1" applyBorder="1" applyAlignment="1" applyProtection="1">
      <alignment horizontal="left" vertical="center" wrapText="1"/>
    </xf>
    <xf numFmtId="0" fontId="0" fillId="0" borderId="30" xfId="0" applyFont="1" applyBorder="1" applyAlignment="1" applyProtection="1">
      <alignment horizontal="left" vertical="center" wrapText="1"/>
    </xf>
    <xf numFmtId="0" fontId="0" fillId="0" borderId="30" xfId="0" applyFont="1" applyBorder="1" applyAlignment="1" applyProtection="1">
      <alignment horizontal="center" vertical="center" wrapText="1"/>
    </xf>
    <xf numFmtId="167" fontId="0" fillId="0" borderId="30" xfId="0" applyNumberFormat="1" applyFont="1" applyBorder="1" applyAlignment="1" applyProtection="1">
      <alignment vertical="center"/>
    </xf>
    <xf numFmtId="4" fontId="0" fillId="18" borderId="30" xfId="0" applyNumberFormat="1" applyFont="1" applyFill="1" applyBorder="1" applyAlignment="1" applyProtection="1">
      <alignment vertical="center"/>
      <protection locked="0"/>
    </xf>
    <xf numFmtId="4" fontId="0" fillId="0" borderId="30" xfId="0" applyNumberFormat="1" applyFont="1" applyBorder="1" applyAlignment="1" applyProtection="1">
      <alignment vertical="center"/>
    </xf>
    <xf numFmtId="0" fontId="2" fillId="18" borderId="3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166" fontId="2" fillId="0" borderId="0" xfId="0" applyNumberFormat="1" applyFont="1" applyBorder="1" applyAlignment="1" applyProtection="1">
      <alignment vertical="center"/>
    </xf>
    <xf numFmtId="166" fontId="2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10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7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7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7" xfId="0" applyFont="1" applyBorder="1" applyAlignment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7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2" fillId="0" borderId="0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7" xfId="0" applyFont="1" applyBorder="1" applyAlignment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38" fillId="0" borderId="30" xfId="0" applyFont="1" applyBorder="1" applyAlignment="1" applyProtection="1">
      <alignment horizontal="center" vertical="center"/>
    </xf>
    <xf numFmtId="49" fontId="38" fillId="0" borderId="30" xfId="0" applyNumberFormat="1" applyFont="1" applyBorder="1" applyAlignment="1" applyProtection="1">
      <alignment horizontal="left" vertical="center" wrapText="1"/>
    </xf>
    <xf numFmtId="0" fontId="38" fillId="0" borderId="30" xfId="0" applyFont="1" applyBorder="1" applyAlignment="1" applyProtection="1">
      <alignment horizontal="left" vertical="center" wrapText="1"/>
    </xf>
    <xf numFmtId="0" fontId="38" fillId="0" borderId="30" xfId="0" applyFont="1" applyBorder="1" applyAlignment="1" applyProtection="1">
      <alignment horizontal="center" vertical="center" wrapText="1"/>
    </xf>
    <xf numFmtId="167" fontId="38" fillId="0" borderId="30" xfId="0" applyNumberFormat="1" applyFont="1" applyBorder="1" applyAlignment="1" applyProtection="1">
      <alignment vertical="center"/>
    </xf>
    <xf numFmtId="4" fontId="38" fillId="18" borderId="30" xfId="0" applyNumberFormat="1" applyFont="1" applyFill="1" applyBorder="1" applyAlignment="1" applyProtection="1">
      <alignment vertical="center"/>
      <protection locked="0"/>
    </xf>
    <xf numFmtId="4" fontId="38" fillId="0" borderId="30" xfId="0" applyNumberFormat="1" applyFont="1" applyBorder="1" applyAlignment="1" applyProtection="1">
      <alignment vertical="center"/>
    </xf>
    <xf numFmtId="0" fontId="38" fillId="0" borderId="7" xfId="0" applyFont="1" applyBorder="1" applyAlignment="1">
      <alignment vertical="center"/>
    </xf>
    <xf numFmtId="0" fontId="38" fillId="18" borderId="30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39" fillId="0" borderId="0" xfId="0" applyFont="1" applyBorder="1" applyAlignment="1" applyProtection="1">
      <alignment vertical="center" wrapText="1"/>
    </xf>
    <xf numFmtId="0" fontId="51" fillId="17" borderId="0" xfId="20" applyFill="1" applyAlignment="1" applyProtection="1"/>
    <xf numFmtId="0" fontId="52" fillId="0" borderId="0" xfId="20" applyFont="1" applyAlignment="1" applyProtection="1">
      <alignment horizontal="center" vertical="center"/>
    </xf>
    <xf numFmtId="0" fontId="53" fillId="17" borderId="0" xfId="0" applyFont="1" applyFill="1" applyAlignment="1">
      <alignment horizontal="left" vertical="center"/>
    </xf>
    <xf numFmtId="0" fontId="54" fillId="17" borderId="0" xfId="0" applyFont="1" applyFill="1" applyAlignment="1">
      <alignment vertical="center"/>
    </xf>
    <xf numFmtId="0" fontId="55" fillId="17" borderId="0" xfId="20" applyFont="1" applyFill="1" applyAlignment="1" applyProtection="1">
      <alignment vertical="center"/>
    </xf>
    <xf numFmtId="0" fontId="13" fillId="17" borderId="0" xfId="0" applyFont="1" applyFill="1" applyAlignment="1" applyProtection="1">
      <alignment horizontal="left" vertical="center"/>
    </xf>
    <xf numFmtId="0" fontId="54" fillId="17" borderId="0" xfId="0" applyFont="1" applyFill="1" applyAlignment="1" applyProtection="1">
      <alignment vertical="center"/>
    </xf>
    <xf numFmtId="0" fontId="53" fillId="17" borderId="0" xfId="0" applyFont="1" applyFill="1" applyAlignment="1" applyProtection="1">
      <alignment horizontal="left" vertical="center"/>
    </xf>
    <xf numFmtId="0" fontId="55" fillId="17" borderId="0" xfId="20" applyFont="1" applyFill="1" applyAlignment="1" applyProtection="1">
      <alignment vertical="center"/>
    </xf>
    <xf numFmtId="0" fontId="54" fillId="17" borderId="0" xfId="0" applyFont="1" applyFill="1" applyAlignment="1" applyProtection="1">
      <alignment vertical="center"/>
      <protection locked="0"/>
    </xf>
    <xf numFmtId="0" fontId="57" fillId="0" borderId="0" xfId="23" applyAlignment="1">
      <alignment vertical="top"/>
      <protection locked="0"/>
    </xf>
    <xf numFmtId="0" fontId="56" fillId="0" borderId="31" xfId="23" applyFont="1" applyBorder="1" applyAlignment="1">
      <alignment vertical="center" wrapText="1"/>
      <protection locked="0"/>
    </xf>
    <xf numFmtId="0" fontId="56" fillId="0" borderId="32" xfId="23" applyFont="1" applyBorder="1" applyAlignment="1">
      <alignment vertical="center" wrapText="1"/>
      <protection locked="0"/>
    </xf>
    <xf numFmtId="0" fontId="56" fillId="0" borderId="33" xfId="23" applyFont="1" applyBorder="1" applyAlignment="1">
      <alignment vertical="center" wrapText="1"/>
      <protection locked="0"/>
    </xf>
    <xf numFmtId="0" fontId="56" fillId="0" borderId="34" xfId="23" applyFont="1" applyBorder="1" applyAlignment="1">
      <alignment horizontal="center" vertical="center" wrapText="1"/>
      <protection locked="0"/>
    </xf>
    <xf numFmtId="0" fontId="56" fillId="0" borderId="35" xfId="23" applyFont="1" applyBorder="1" applyAlignment="1">
      <alignment horizontal="center" vertical="center" wrapText="1"/>
      <protection locked="0"/>
    </xf>
    <xf numFmtId="0" fontId="57" fillId="0" borderId="0" xfId="23" applyAlignment="1">
      <alignment horizontal="center" vertical="center"/>
      <protection locked="0"/>
    </xf>
    <xf numFmtId="0" fontId="56" fillId="0" borderId="34" xfId="23" applyFont="1" applyBorder="1" applyAlignment="1">
      <alignment vertical="center" wrapText="1"/>
      <protection locked="0"/>
    </xf>
    <xf numFmtId="0" fontId="56" fillId="0" borderId="35" xfId="23" applyFont="1" applyBorder="1" applyAlignment="1">
      <alignment vertical="center" wrapText="1"/>
      <protection locked="0"/>
    </xf>
    <xf numFmtId="0" fontId="59" fillId="0" borderId="0" xfId="23" applyFont="1" applyBorder="1" applyAlignment="1">
      <alignment horizontal="left" vertical="center" wrapText="1"/>
      <protection locked="0"/>
    </xf>
    <xf numFmtId="0" fontId="60" fillId="0" borderId="0" xfId="23" applyFont="1" applyBorder="1" applyAlignment="1">
      <alignment horizontal="left" vertical="center" wrapText="1"/>
      <protection locked="0"/>
    </xf>
    <xf numFmtId="0" fontId="60" fillId="0" borderId="34" xfId="23" applyFont="1" applyBorder="1" applyAlignment="1">
      <alignment vertical="center" wrapText="1"/>
      <protection locked="0"/>
    </xf>
    <xf numFmtId="0" fontId="60" fillId="0" borderId="0" xfId="23" applyFont="1" applyBorder="1" applyAlignment="1">
      <alignment vertical="center" wrapText="1"/>
      <protection locked="0"/>
    </xf>
    <xf numFmtId="0" fontId="60" fillId="0" borderId="0" xfId="23" applyFont="1" applyBorder="1" applyAlignment="1">
      <alignment vertical="center"/>
      <protection locked="0"/>
    </xf>
    <xf numFmtId="0" fontId="60" fillId="0" borderId="0" xfId="23" applyFont="1" applyBorder="1" applyAlignment="1">
      <alignment horizontal="left" vertical="center"/>
      <protection locked="0"/>
    </xf>
    <xf numFmtId="49" fontId="60" fillId="0" borderId="0" xfId="23" applyNumberFormat="1" applyFont="1" applyBorder="1" applyAlignment="1">
      <alignment vertical="center" wrapText="1"/>
      <protection locked="0"/>
    </xf>
    <xf numFmtId="0" fontId="56" fillId="0" borderId="37" xfId="23" applyFont="1" applyBorder="1" applyAlignment="1">
      <alignment vertical="center" wrapText="1"/>
      <protection locked="0"/>
    </xf>
    <xf numFmtId="0" fontId="63" fillId="0" borderId="36" xfId="23" applyFont="1" applyBorder="1" applyAlignment="1">
      <alignment vertical="center" wrapText="1"/>
      <protection locked="0"/>
    </xf>
    <xf numFmtId="0" fontId="56" fillId="0" borderId="38" xfId="23" applyFont="1" applyBorder="1" applyAlignment="1">
      <alignment vertical="center" wrapText="1"/>
      <protection locked="0"/>
    </xf>
    <xf numFmtId="0" fontId="56" fillId="0" borderId="0" xfId="23" applyFont="1" applyBorder="1" applyAlignment="1">
      <alignment vertical="top"/>
      <protection locked="0"/>
    </xf>
    <xf numFmtId="0" fontId="56" fillId="0" borderId="0" xfId="23" applyFont="1" applyAlignment="1">
      <alignment vertical="top"/>
      <protection locked="0"/>
    </xf>
    <xf numFmtId="0" fontId="56" fillId="0" borderId="31" xfId="23" applyFont="1" applyBorder="1" applyAlignment="1">
      <alignment horizontal="left" vertical="center"/>
      <protection locked="0"/>
    </xf>
    <xf numFmtId="0" fontId="56" fillId="0" borderId="32" xfId="23" applyFont="1" applyBorder="1" applyAlignment="1">
      <alignment horizontal="left" vertical="center"/>
      <protection locked="0"/>
    </xf>
    <xf numFmtId="0" fontId="56" fillId="0" borderId="33" xfId="23" applyFont="1" applyBorder="1" applyAlignment="1">
      <alignment horizontal="left" vertical="center"/>
      <protection locked="0"/>
    </xf>
    <xf numFmtId="0" fontId="56" fillId="0" borderId="34" xfId="23" applyFont="1" applyBorder="1" applyAlignment="1">
      <alignment horizontal="left" vertical="center"/>
      <protection locked="0"/>
    </xf>
    <xf numFmtId="0" fontId="56" fillId="0" borderId="35" xfId="23" applyFont="1" applyBorder="1" applyAlignment="1">
      <alignment horizontal="left" vertical="center"/>
      <protection locked="0"/>
    </xf>
    <xf numFmtId="0" fontId="59" fillId="0" borderId="0" xfId="23" applyFont="1" applyBorder="1" applyAlignment="1">
      <alignment horizontal="left" vertical="center"/>
      <protection locked="0"/>
    </xf>
    <xf numFmtId="0" fontId="64" fillId="0" borderId="0" xfId="23" applyFont="1" applyAlignment="1">
      <alignment horizontal="left" vertical="center"/>
      <protection locked="0"/>
    </xf>
    <xf numFmtId="0" fontId="59" fillId="0" borderId="36" xfId="23" applyFont="1" applyBorder="1" applyAlignment="1">
      <alignment horizontal="left" vertical="center"/>
      <protection locked="0"/>
    </xf>
    <xf numFmtId="0" fontId="59" fillId="0" borderId="36" xfId="23" applyFont="1" applyBorder="1" applyAlignment="1">
      <alignment horizontal="center" vertical="center"/>
      <protection locked="0"/>
    </xf>
    <xf numFmtId="0" fontId="64" fillId="0" borderId="36" xfId="23" applyFont="1" applyBorder="1" applyAlignment="1">
      <alignment horizontal="left" vertical="center"/>
      <protection locked="0"/>
    </xf>
    <xf numFmtId="0" fontId="62" fillId="0" borderId="0" xfId="23" applyFont="1" applyBorder="1" applyAlignment="1">
      <alignment horizontal="left" vertical="center"/>
      <protection locked="0"/>
    </xf>
    <xf numFmtId="0" fontId="60" fillId="0" borderId="0" xfId="23" applyFont="1" applyAlignment="1">
      <alignment horizontal="left" vertical="center"/>
      <protection locked="0"/>
    </xf>
    <xf numFmtId="0" fontId="60" fillId="0" borderId="0" xfId="23" applyFont="1" applyBorder="1" applyAlignment="1">
      <alignment horizontal="center" vertical="center"/>
      <protection locked="0"/>
    </xf>
    <xf numFmtId="0" fontId="60" fillId="0" borderId="34" xfId="23" applyFont="1" applyBorder="1" applyAlignment="1">
      <alignment horizontal="left" vertical="center"/>
      <protection locked="0"/>
    </xf>
    <xf numFmtId="0" fontId="60" fillId="0" borderId="0" xfId="23" applyFont="1" applyFill="1" applyBorder="1" applyAlignment="1">
      <alignment horizontal="left" vertical="center"/>
      <protection locked="0"/>
    </xf>
    <xf numFmtId="0" fontId="60" fillId="0" borderId="0" xfId="23" applyFont="1" applyFill="1" applyBorder="1" applyAlignment="1">
      <alignment horizontal="center" vertical="center"/>
      <protection locked="0"/>
    </xf>
    <xf numFmtId="0" fontId="56" fillId="0" borderId="37" xfId="23" applyFont="1" applyBorder="1" applyAlignment="1">
      <alignment horizontal="left" vertical="center"/>
      <protection locked="0"/>
    </xf>
    <xf numFmtId="0" fontId="63" fillId="0" borderId="36" xfId="23" applyFont="1" applyBorder="1" applyAlignment="1">
      <alignment horizontal="left" vertical="center"/>
      <protection locked="0"/>
    </xf>
    <xf numFmtId="0" fontId="56" fillId="0" borderId="38" xfId="23" applyFont="1" applyBorder="1" applyAlignment="1">
      <alignment horizontal="left" vertical="center"/>
      <protection locked="0"/>
    </xf>
    <xf numFmtId="0" fontId="56" fillId="0" borderId="0" xfId="23" applyFont="1" applyBorder="1" applyAlignment="1">
      <alignment horizontal="left" vertical="center"/>
      <protection locked="0"/>
    </xf>
    <xf numFmtId="0" fontId="63" fillId="0" borderId="0" xfId="23" applyFont="1" applyBorder="1" applyAlignment="1">
      <alignment horizontal="left" vertical="center"/>
      <protection locked="0"/>
    </xf>
    <xf numFmtId="0" fontId="64" fillId="0" borderId="0" xfId="23" applyFont="1" applyBorder="1" applyAlignment="1">
      <alignment horizontal="left" vertical="center"/>
      <protection locked="0"/>
    </xf>
    <xf numFmtId="0" fontId="60" fillId="0" borderId="36" xfId="23" applyFont="1" applyBorder="1" applyAlignment="1">
      <alignment horizontal="left" vertical="center"/>
      <protection locked="0"/>
    </xf>
    <xf numFmtId="0" fontId="56" fillId="0" borderId="0" xfId="23" applyFont="1" applyBorder="1" applyAlignment="1">
      <alignment horizontal="left" vertical="center" wrapText="1"/>
      <protection locked="0"/>
    </xf>
    <xf numFmtId="0" fontId="60" fillId="0" borderId="0" xfId="23" applyFont="1" applyBorder="1" applyAlignment="1">
      <alignment horizontal="center" vertical="center" wrapText="1"/>
      <protection locked="0"/>
    </xf>
    <xf numFmtId="0" fontId="56" fillId="0" borderId="31" xfId="23" applyFont="1" applyBorder="1" applyAlignment="1">
      <alignment horizontal="left" vertical="center" wrapText="1"/>
      <protection locked="0"/>
    </xf>
    <xf numFmtId="0" fontId="56" fillId="0" borderId="32" xfId="23" applyFont="1" applyBorder="1" applyAlignment="1">
      <alignment horizontal="left" vertical="center" wrapText="1"/>
      <protection locked="0"/>
    </xf>
    <xf numFmtId="0" fontId="56" fillId="0" borderId="33" xfId="23" applyFont="1" applyBorder="1" applyAlignment="1">
      <alignment horizontal="left" vertical="center" wrapText="1"/>
      <protection locked="0"/>
    </xf>
    <xf numFmtId="0" fontId="56" fillId="0" borderId="34" xfId="23" applyFont="1" applyBorder="1" applyAlignment="1">
      <alignment horizontal="left" vertical="center" wrapText="1"/>
      <protection locked="0"/>
    </xf>
    <xf numFmtId="0" fontId="56" fillId="0" borderId="35" xfId="23" applyFont="1" applyBorder="1" applyAlignment="1">
      <alignment horizontal="left" vertical="center" wrapText="1"/>
      <protection locked="0"/>
    </xf>
    <xf numFmtId="0" fontId="64" fillId="0" borderId="34" xfId="23" applyFont="1" applyBorder="1" applyAlignment="1">
      <alignment horizontal="left" vertical="center" wrapText="1"/>
      <protection locked="0"/>
    </xf>
    <xf numFmtId="0" fontId="64" fillId="0" borderId="35" xfId="23" applyFont="1" applyBorder="1" applyAlignment="1">
      <alignment horizontal="left" vertical="center" wrapText="1"/>
      <protection locked="0"/>
    </xf>
    <xf numFmtId="0" fontId="60" fillId="0" borderId="34" xfId="23" applyFont="1" applyBorder="1" applyAlignment="1">
      <alignment horizontal="left" vertical="center" wrapText="1"/>
      <protection locked="0"/>
    </xf>
    <xf numFmtId="0" fontId="60" fillId="0" borderId="35" xfId="23" applyFont="1" applyBorder="1" applyAlignment="1">
      <alignment horizontal="left" vertical="center" wrapText="1"/>
      <protection locked="0"/>
    </xf>
    <xf numFmtId="0" fontId="60" fillId="0" borderId="35" xfId="23" applyFont="1" applyBorder="1" applyAlignment="1">
      <alignment horizontal="left" vertical="center"/>
      <protection locked="0"/>
    </xf>
    <xf numFmtId="0" fontId="60" fillId="0" borderId="37" xfId="23" applyFont="1" applyBorder="1" applyAlignment="1">
      <alignment horizontal="left" vertical="center" wrapText="1"/>
      <protection locked="0"/>
    </xf>
    <xf numFmtId="0" fontId="60" fillId="0" borderId="36" xfId="23" applyFont="1" applyBorder="1" applyAlignment="1">
      <alignment horizontal="left" vertical="center" wrapText="1"/>
      <protection locked="0"/>
    </xf>
    <xf numFmtId="0" fontId="60" fillId="0" borderId="38" xfId="23" applyFont="1" applyBorder="1" applyAlignment="1">
      <alignment horizontal="left" vertical="center" wrapText="1"/>
      <protection locked="0"/>
    </xf>
    <xf numFmtId="0" fontId="60" fillId="0" borderId="0" xfId="23" applyFont="1" applyBorder="1" applyAlignment="1">
      <alignment horizontal="left" vertical="top"/>
      <protection locked="0"/>
    </xf>
    <xf numFmtId="0" fontId="60" fillId="0" borderId="0" xfId="23" applyFont="1" applyBorder="1" applyAlignment="1">
      <alignment horizontal="center" vertical="top"/>
      <protection locked="0"/>
    </xf>
    <xf numFmtId="0" fontId="60" fillId="0" borderId="37" xfId="23" applyFont="1" applyBorder="1" applyAlignment="1">
      <alignment horizontal="left" vertical="center"/>
      <protection locked="0"/>
    </xf>
    <xf numFmtId="0" fontId="60" fillId="0" borderId="38" xfId="23" applyFont="1" applyBorder="1" applyAlignment="1">
      <alignment horizontal="left" vertical="center"/>
      <protection locked="0"/>
    </xf>
    <xf numFmtId="0" fontId="64" fillId="0" borderId="0" xfId="23" applyFont="1" applyAlignment="1">
      <alignment vertical="center"/>
      <protection locked="0"/>
    </xf>
    <xf numFmtId="0" fontId="59" fillId="0" borderId="0" xfId="23" applyFont="1" applyBorder="1" applyAlignment="1">
      <alignment vertical="center"/>
      <protection locked="0"/>
    </xf>
    <xf numFmtId="0" fontId="64" fillId="0" borderId="36" xfId="23" applyFont="1" applyBorder="1" applyAlignment="1">
      <alignment vertical="center"/>
      <protection locked="0"/>
    </xf>
    <xf numFmtId="0" fontId="59" fillId="0" borderId="36" xfId="23" applyFont="1" applyBorder="1" applyAlignment="1">
      <alignment vertical="center"/>
      <protection locked="0"/>
    </xf>
    <xf numFmtId="0" fontId="57" fillId="0" borderId="0" xfId="23" applyBorder="1" applyAlignment="1">
      <alignment vertical="top"/>
      <protection locked="0"/>
    </xf>
    <xf numFmtId="49" fontId="60" fillId="0" borderId="0" xfId="23" applyNumberFormat="1" applyFont="1" applyBorder="1" applyAlignment="1">
      <alignment horizontal="left" vertical="center"/>
      <protection locked="0"/>
    </xf>
    <xf numFmtId="0" fontId="57" fillId="0" borderId="36" xfId="23" applyBorder="1" applyAlignment="1">
      <alignment vertical="top"/>
      <protection locked="0"/>
    </xf>
    <xf numFmtId="0" fontId="59" fillId="0" borderId="36" xfId="23" applyFont="1" applyBorder="1" applyAlignment="1">
      <alignment horizontal="left"/>
      <protection locked="0"/>
    </xf>
    <xf numFmtId="0" fontId="64" fillId="0" borderId="36" xfId="23" applyFont="1" applyBorder="1" applyAlignment="1">
      <protection locked="0"/>
    </xf>
    <xf numFmtId="0" fontId="56" fillId="0" borderId="34" xfId="23" applyFont="1" applyBorder="1" applyAlignment="1">
      <alignment vertical="top"/>
      <protection locked="0"/>
    </xf>
    <xf numFmtId="0" fontId="56" fillId="0" borderId="35" xfId="23" applyFont="1" applyBorder="1" applyAlignment="1">
      <alignment vertical="top"/>
      <protection locked="0"/>
    </xf>
    <xf numFmtId="0" fontId="56" fillId="0" borderId="0" xfId="23" applyFont="1" applyBorder="1" applyAlignment="1">
      <alignment horizontal="center" vertical="center"/>
      <protection locked="0"/>
    </xf>
    <xf numFmtId="0" fontId="56" fillId="0" borderId="0" xfId="23" applyFont="1" applyBorder="1" applyAlignment="1">
      <alignment horizontal="left" vertical="top"/>
      <protection locked="0"/>
    </xf>
    <xf numFmtId="0" fontId="56" fillId="0" borderId="37" xfId="23" applyFont="1" applyBorder="1" applyAlignment="1">
      <alignment vertical="top"/>
      <protection locked="0"/>
    </xf>
    <xf numFmtId="0" fontId="56" fillId="0" borderId="36" xfId="23" applyFont="1" applyBorder="1" applyAlignment="1">
      <alignment vertical="top"/>
      <protection locked="0"/>
    </xf>
    <xf numFmtId="0" fontId="56" fillId="0" borderId="38" xfId="23" applyFont="1" applyBorder="1" applyAlignment="1">
      <alignment vertical="top"/>
      <protection locked="0"/>
    </xf>
    <xf numFmtId="4" fontId="18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vertical="top" wrapText="1"/>
    </xf>
    <xf numFmtId="49" fontId="3" fillId="18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4" fontId="19" fillId="0" borderId="1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4" fillId="19" borderId="12" xfId="0" applyFont="1" applyFill="1" applyBorder="1" applyAlignment="1" applyProtection="1">
      <alignment horizontal="left" vertical="center"/>
    </xf>
    <xf numFmtId="0" fontId="0" fillId="19" borderId="12" xfId="0" applyFont="1" applyFill="1" applyBorder="1" applyAlignment="1" applyProtection="1">
      <alignment vertical="center"/>
    </xf>
    <xf numFmtId="4" fontId="4" fillId="19" borderId="12" xfId="0" applyNumberFormat="1" applyFont="1" applyFill="1" applyBorder="1" applyAlignment="1" applyProtection="1">
      <alignment vertical="center"/>
    </xf>
    <xf numFmtId="0" fontId="0" fillId="19" borderId="20" xfId="0" applyFont="1" applyFill="1" applyBorder="1" applyAlignment="1" applyProtection="1">
      <alignment vertical="center"/>
    </xf>
    <xf numFmtId="0" fontId="3" fillId="19" borderId="11" xfId="0" applyFont="1" applyFill="1" applyBorder="1" applyAlignment="1" applyProtection="1">
      <alignment horizontal="center" vertical="center"/>
    </xf>
    <xf numFmtId="0" fontId="3" fillId="19" borderId="12" xfId="0" applyFont="1" applyFill="1" applyBorder="1" applyAlignment="1" applyProtection="1">
      <alignment horizontal="center" vertical="center"/>
    </xf>
    <xf numFmtId="0" fontId="3" fillId="19" borderId="12" xfId="0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1" fillId="0" borderId="24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55" fillId="17" borderId="0" xfId="20" applyFont="1" applyFill="1" applyAlignment="1" applyProtection="1">
      <alignment vertical="center"/>
    </xf>
    <xf numFmtId="0" fontId="60" fillId="0" borderId="0" xfId="23" applyFont="1" applyBorder="1" applyAlignment="1">
      <alignment horizontal="left" vertical="center"/>
      <protection locked="0"/>
    </xf>
    <xf numFmtId="0" fontId="60" fillId="0" borderId="0" xfId="23" applyFont="1" applyBorder="1" applyAlignment="1">
      <alignment horizontal="left" vertical="top"/>
      <protection locked="0"/>
    </xf>
    <xf numFmtId="0" fontId="59" fillId="0" borderId="36" xfId="23" applyFont="1" applyBorder="1" applyAlignment="1">
      <alignment horizontal="left"/>
      <protection locked="0"/>
    </xf>
    <xf numFmtId="0" fontId="58" fillId="0" borderId="0" xfId="23" applyFont="1" applyBorder="1" applyAlignment="1">
      <alignment horizontal="center" vertical="center" wrapText="1"/>
      <protection locked="0"/>
    </xf>
    <xf numFmtId="0" fontId="58" fillId="0" borderId="0" xfId="23" applyFont="1" applyBorder="1" applyAlignment="1">
      <alignment horizontal="center" vertical="center"/>
      <protection locked="0"/>
    </xf>
    <xf numFmtId="49" fontId="60" fillId="0" borderId="0" xfId="23" applyNumberFormat="1" applyFont="1" applyBorder="1" applyAlignment="1">
      <alignment horizontal="left" vertical="center" wrapText="1"/>
      <protection locked="0"/>
    </xf>
    <xf numFmtId="0" fontId="60" fillId="0" borderId="0" xfId="23" applyFont="1" applyBorder="1" applyAlignment="1">
      <alignment horizontal="left" vertical="center" wrapText="1"/>
      <protection locked="0"/>
    </xf>
    <xf numFmtId="0" fontId="59" fillId="0" borderId="36" xfId="23" applyFont="1" applyBorder="1" applyAlignment="1">
      <alignment horizontal="left" wrapText="1"/>
      <protection locked="0"/>
    </xf>
  </cellXfs>
  <cellStyles count="36">
    <cellStyle name="20 % - zvýraznenie1" xfId="1"/>
    <cellStyle name="20 % - zvýraznenie2" xfId="2"/>
    <cellStyle name="20 % - zvýraznenie3" xfId="3"/>
    <cellStyle name="20 % - zvýraznenie4" xfId="4"/>
    <cellStyle name="20 % - zvýraznenie5" xfId="5"/>
    <cellStyle name="20 % - zvýraznenie6" xfId="6"/>
    <cellStyle name="40 % - zvýraznenie1" xfId="7"/>
    <cellStyle name="40 % - zvýraznenie2" xfId="8"/>
    <cellStyle name="40 % - zvýraznenie3" xfId="9"/>
    <cellStyle name="40 % - zvýraznenie4" xfId="10"/>
    <cellStyle name="40 % - zvýraznenie5" xfId="11"/>
    <cellStyle name="40 % - zvýraznenie6" xfId="12"/>
    <cellStyle name="60 % - zvýraznenie1" xfId="13"/>
    <cellStyle name="60 % - zvýraznenie2" xfId="14"/>
    <cellStyle name="60 % - zvýraznenie3" xfId="15"/>
    <cellStyle name="60 % - zvýraznenie4" xfId="16"/>
    <cellStyle name="60 % - zvýraznenie5" xfId="17"/>
    <cellStyle name="60 % - zvýraznenie6" xfId="18"/>
    <cellStyle name="Dobrá" xfId="19"/>
    <cellStyle name="Hypertextový odkaz" xfId="20" builtinId="8"/>
    <cellStyle name="Kontrolná bunka" xfId="21"/>
    <cellStyle name="Neutrálna" xfId="22"/>
    <cellStyle name="normální" xfId="0" builtinId="0" customBuiltin="1"/>
    <cellStyle name="normální_VVZ" xfId="23"/>
    <cellStyle name="Prepojená bunka" xfId="24"/>
    <cellStyle name="Spolu" xfId="25"/>
    <cellStyle name="Text upozornenia" xfId="26"/>
    <cellStyle name="Titul" xfId="27"/>
    <cellStyle name="Vysvetľujúci text" xfId="28"/>
    <cellStyle name="Zlá" xfId="29"/>
    <cellStyle name="Zvýraznenie1" xfId="30"/>
    <cellStyle name="Zvýraznenie2" xfId="31"/>
    <cellStyle name="Zvýraznenie3" xfId="32"/>
    <cellStyle name="Zvýraznenie4" xfId="33"/>
    <cellStyle name="Zvýraznenie5" xfId="34"/>
    <cellStyle name="Zvýraznenie6" xfId="3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5C65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Data\System\Temp\rad5C65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266" t="s">
        <v>0</v>
      </c>
      <c r="B1" s="267"/>
      <c r="C1" s="267"/>
      <c r="D1" s="268" t="s">
        <v>1</v>
      </c>
      <c r="E1" s="267"/>
      <c r="F1" s="267"/>
      <c r="G1" s="267"/>
      <c r="H1" s="267"/>
      <c r="I1" s="267"/>
      <c r="J1" s="267"/>
      <c r="K1" s="269" t="s">
        <v>468</v>
      </c>
      <c r="L1" s="269"/>
      <c r="M1" s="269"/>
      <c r="N1" s="269"/>
      <c r="O1" s="269"/>
      <c r="P1" s="269"/>
      <c r="Q1" s="269"/>
      <c r="R1" s="269"/>
      <c r="S1" s="269"/>
      <c r="T1" s="267"/>
      <c r="U1" s="267"/>
      <c r="V1" s="267"/>
      <c r="W1" s="269" t="s">
        <v>469</v>
      </c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1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6</v>
      </c>
      <c r="BT3" s="18" t="s">
        <v>8</v>
      </c>
    </row>
    <row r="4" spans="1:74" ht="36.950000000000003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10</v>
      </c>
      <c r="BE4" s="27" t="s">
        <v>11</v>
      </c>
      <c r="BS4" s="18" t="s">
        <v>12</v>
      </c>
    </row>
    <row r="5" spans="1:74" ht="14.45" customHeight="1">
      <c r="B5" s="22"/>
      <c r="C5" s="23"/>
      <c r="D5" s="28" t="s">
        <v>13</v>
      </c>
      <c r="E5" s="23"/>
      <c r="F5" s="23"/>
      <c r="G5" s="23"/>
      <c r="H5" s="23"/>
      <c r="I5" s="23"/>
      <c r="J5" s="23"/>
      <c r="K5" s="357" t="s">
        <v>14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3"/>
      <c r="AQ5" s="25"/>
      <c r="BE5" s="353" t="s">
        <v>15</v>
      </c>
      <c r="BS5" s="18" t="s">
        <v>6</v>
      </c>
    </row>
    <row r="6" spans="1:74" ht="36.950000000000003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59" t="s">
        <v>17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3"/>
      <c r="AQ6" s="25"/>
      <c r="BE6" s="354"/>
      <c r="BS6" s="18" t="s">
        <v>18</v>
      </c>
    </row>
    <row r="7" spans="1:74" ht="14.45" customHeight="1">
      <c r="B7" s="22"/>
      <c r="C7" s="23"/>
      <c r="D7" s="31" t="s">
        <v>19</v>
      </c>
      <c r="E7" s="23"/>
      <c r="F7" s="23"/>
      <c r="G7" s="23"/>
      <c r="H7" s="23"/>
      <c r="I7" s="23"/>
      <c r="J7" s="23"/>
      <c r="K7" s="29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21</v>
      </c>
      <c r="AL7" s="23"/>
      <c r="AM7" s="23"/>
      <c r="AN7" s="29" t="s">
        <v>22</v>
      </c>
      <c r="AO7" s="23"/>
      <c r="AP7" s="23"/>
      <c r="AQ7" s="25"/>
      <c r="BE7" s="354"/>
      <c r="BS7" s="18" t="s">
        <v>23</v>
      </c>
    </row>
    <row r="8" spans="1:74" ht="14.45" customHeight="1">
      <c r="B8" s="22"/>
      <c r="C8" s="23"/>
      <c r="D8" s="31" t="s">
        <v>24</v>
      </c>
      <c r="E8" s="23"/>
      <c r="F8" s="23"/>
      <c r="G8" s="23"/>
      <c r="H8" s="23"/>
      <c r="I8" s="23"/>
      <c r="J8" s="23"/>
      <c r="K8" s="29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26</v>
      </c>
      <c r="AL8" s="23"/>
      <c r="AM8" s="23"/>
      <c r="AN8" s="32" t="s">
        <v>27</v>
      </c>
      <c r="AO8" s="23"/>
      <c r="AP8" s="23"/>
      <c r="AQ8" s="25"/>
      <c r="BE8" s="354"/>
      <c r="BS8" s="18" t="s">
        <v>28</v>
      </c>
    </row>
    <row r="9" spans="1:74" ht="29.25" customHeight="1">
      <c r="B9" s="22"/>
      <c r="C9" s="23"/>
      <c r="D9" s="28" t="s">
        <v>29</v>
      </c>
      <c r="E9" s="23"/>
      <c r="F9" s="23"/>
      <c r="G9" s="23"/>
      <c r="H9" s="23"/>
      <c r="I9" s="23"/>
      <c r="J9" s="23"/>
      <c r="K9" s="33" t="s">
        <v>30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8" t="s">
        <v>31</v>
      </c>
      <c r="AL9" s="23"/>
      <c r="AM9" s="23"/>
      <c r="AN9" s="33" t="s">
        <v>32</v>
      </c>
      <c r="AO9" s="23"/>
      <c r="AP9" s="23"/>
      <c r="AQ9" s="25"/>
      <c r="BE9" s="354"/>
      <c r="BS9" s="18" t="s">
        <v>33</v>
      </c>
    </row>
    <row r="10" spans="1:74" ht="14.45" customHeight="1">
      <c r="B10" s="22"/>
      <c r="C10" s="23"/>
      <c r="D10" s="31" t="s">
        <v>34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35</v>
      </c>
      <c r="AL10" s="23"/>
      <c r="AM10" s="23"/>
      <c r="AN10" s="29" t="s">
        <v>36</v>
      </c>
      <c r="AO10" s="23"/>
      <c r="AP10" s="23"/>
      <c r="AQ10" s="25"/>
      <c r="BE10" s="354"/>
      <c r="BS10" s="18" t="s">
        <v>18</v>
      </c>
    </row>
    <row r="11" spans="1:74" ht="18.399999999999999" customHeight="1">
      <c r="B11" s="22"/>
      <c r="C11" s="23"/>
      <c r="D11" s="23"/>
      <c r="E11" s="29" t="s">
        <v>37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38</v>
      </c>
      <c r="AL11" s="23"/>
      <c r="AM11" s="23"/>
      <c r="AN11" s="29" t="s">
        <v>36</v>
      </c>
      <c r="AO11" s="23"/>
      <c r="AP11" s="23"/>
      <c r="AQ11" s="25"/>
      <c r="BE11" s="354"/>
      <c r="BS11" s="18" t="s">
        <v>18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54"/>
      <c r="BS12" s="18" t="s">
        <v>18</v>
      </c>
    </row>
    <row r="13" spans="1:74" ht="14.45" customHeight="1">
      <c r="B13" s="22"/>
      <c r="C13" s="23"/>
      <c r="D13" s="31" t="s">
        <v>39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35</v>
      </c>
      <c r="AL13" s="23"/>
      <c r="AM13" s="23"/>
      <c r="AN13" s="34" t="s">
        <v>40</v>
      </c>
      <c r="AO13" s="23"/>
      <c r="AP13" s="23"/>
      <c r="AQ13" s="25"/>
      <c r="BE13" s="354"/>
      <c r="BS13" s="18" t="s">
        <v>18</v>
      </c>
    </row>
    <row r="14" spans="1:74" ht="15">
      <c r="B14" s="22"/>
      <c r="C14" s="23"/>
      <c r="D14" s="23"/>
      <c r="E14" s="360" t="s">
        <v>40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1" t="s">
        <v>38</v>
      </c>
      <c r="AL14" s="23"/>
      <c r="AM14" s="23"/>
      <c r="AN14" s="34" t="s">
        <v>40</v>
      </c>
      <c r="AO14" s="23"/>
      <c r="AP14" s="23"/>
      <c r="AQ14" s="25"/>
      <c r="BE14" s="354"/>
      <c r="BS14" s="18" t="s">
        <v>18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54"/>
      <c r="BS15" s="18" t="s">
        <v>4</v>
      </c>
    </row>
    <row r="16" spans="1:74" ht="14.45" customHeight="1">
      <c r="B16" s="22"/>
      <c r="C16" s="23"/>
      <c r="D16" s="31" t="s">
        <v>41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35</v>
      </c>
      <c r="AL16" s="23"/>
      <c r="AM16" s="23"/>
      <c r="AN16" s="29" t="s">
        <v>36</v>
      </c>
      <c r="AO16" s="23"/>
      <c r="AP16" s="23"/>
      <c r="AQ16" s="25"/>
      <c r="BE16" s="354"/>
      <c r="BS16" s="18" t="s">
        <v>4</v>
      </c>
    </row>
    <row r="17" spans="2:71" ht="18.399999999999999" customHeight="1">
      <c r="B17" s="22"/>
      <c r="C17" s="23"/>
      <c r="D17" s="23"/>
      <c r="E17" s="29" t="s">
        <v>42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38</v>
      </c>
      <c r="AL17" s="23"/>
      <c r="AM17" s="23"/>
      <c r="AN17" s="29" t="s">
        <v>36</v>
      </c>
      <c r="AO17" s="23"/>
      <c r="AP17" s="23"/>
      <c r="AQ17" s="25"/>
      <c r="BE17" s="354"/>
      <c r="BS17" s="18" t="s">
        <v>43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54"/>
      <c r="BS18" s="18" t="s">
        <v>6</v>
      </c>
    </row>
    <row r="19" spans="2:71" ht="14.45" customHeight="1">
      <c r="B19" s="22"/>
      <c r="C19" s="23"/>
      <c r="D19" s="31" t="s">
        <v>44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54"/>
      <c r="BS19" s="18" t="s">
        <v>18</v>
      </c>
    </row>
    <row r="20" spans="2:71" ht="77.25" customHeight="1">
      <c r="B20" s="22"/>
      <c r="C20" s="23"/>
      <c r="D20" s="23"/>
      <c r="E20" s="361" t="s">
        <v>45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3"/>
      <c r="AP20" s="23"/>
      <c r="AQ20" s="25"/>
      <c r="BE20" s="354"/>
      <c r="BS20" s="18" t="s">
        <v>4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54"/>
    </row>
    <row r="22" spans="2:71" ht="6.95" customHeight="1">
      <c r="B22" s="22"/>
      <c r="C22" s="23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3"/>
      <c r="AQ22" s="25"/>
      <c r="BE22" s="354"/>
    </row>
    <row r="23" spans="2:71" s="1" customFormat="1" ht="25.9" customHeight="1">
      <c r="B23" s="36"/>
      <c r="C23" s="37"/>
      <c r="D23" s="38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62">
        <f>ROUND(AG51,2)</f>
        <v>0</v>
      </c>
      <c r="AL23" s="363"/>
      <c r="AM23" s="363"/>
      <c r="AN23" s="363"/>
      <c r="AO23" s="363"/>
      <c r="AP23" s="37"/>
      <c r="AQ23" s="40"/>
      <c r="BE23" s="355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355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64" t="s">
        <v>47</v>
      </c>
      <c r="M25" s="365"/>
      <c r="N25" s="365"/>
      <c r="O25" s="365"/>
      <c r="P25" s="37"/>
      <c r="Q25" s="37"/>
      <c r="R25" s="37"/>
      <c r="S25" s="37"/>
      <c r="T25" s="37"/>
      <c r="U25" s="37"/>
      <c r="V25" s="37"/>
      <c r="W25" s="364" t="s">
        <v>48</v>
      </c>
      <c r="X25" s="365"/>
      <c r="Y25" s="365"/>
      <c r="Z25" s="365"/>
      <c r="AA25" s="365"/>
      <c r="AB25" s="365"/>
      <c r="AC25" s="365"/>
      <c r="AD25" s="365"/>
      <c r="AE25" s="365"/>
      <c r="AF25" s="37"/>
      <c r="AG25" s="37"/>
      <c r="AH25" s="37"/>
      <c r="AI25" s="37"/>
      <c r="AJ25" s="37"/>
      <c r="AK25" s="364" t="s">
        <v>49</v>
      </c>
      <c r="AL25" s="365"/>
      <c r="AM25" s="365"/>
      <c r="AN25" s="365"/>
      <c r="AO25" s="365"/>
      <c r="AP25" s="37"/>
      <c r="AQ25" s="40"/>
      <c r="BE25" s="355"/>
    </row>
    <row r="26" spans="2:71" s="2" customFormat="1" ht="14.45" customHeight="1">
      <c r="B26" s="42"/>
      <c r="C26" s="43"/>
      <c r="D26" s="44" t="s">
        <v>50</v>
      </c>
      <c r="E26" s="43"/>
      <c r="F26" s="44" t="s">
        <v>51</v>
      </c>
      <c r="G26" s="43"/>
      <c r="H26" s="43"/>
      <c r="I26" s="43"/>
      <c r="J26" s="43"/>
      <c r="K26" s="43"/>
      <c r="L26" s="352">
        <v>0.21</v>
      </c>
      <c r="M26" s="351"/>
      <c r="N26" s="351"/>
      <c r="O26" s="351"/>
      <c r="P26" s="43"/>
      <c r="Q26" s="43"/>
      <c r="R26" s="43"/>
      <c r="S26" s="43"/>
      <c r="T26" s="43"/>
      <c r="U26" s="43"/>
      <c r="V26" s="43"/>
      <c r="W26" s="350">
        <f>ROUND(AZ51,2)</f>
        <v>0</v>
      </c>
      <c r="X26" s="351"/>
      <c r="Y26" s="351"/>
      <c r="Z26" s="351"/>
      <c r="AA26" s="351"/>
      <c r="AB26" s="351"/>
      <c r="AC26" s="351"/>
      <c r="AD26" s="351"/>
      <c r="AE26" s="351"/>
      <c r="AF26" s="43"/>
      <c r="AG26" s="43"/>
      <c r="AH26" s="43"/>
      <c r="AI26" s="43"/>
      <c r="AJ26" s="43"/>
      <c r="AK26" s="350">
        <f>ROUND(AV51,1)</f>
        <v>0</v>
      </c>
      <c r="AL26" s="351"/>
      <c r="AM26" s="351"/>
      <c r="AN26" s="351"/>
      <c r="AO26" s="351"/>
      <c r="AP26" s="43"/>
      <c r="AQ26" s="45"/>
      <c r="BE26" s="356"/>
    </row>
    <row r="27" spans="2:71" s="2" customFormat="1" ht="14.45" customHeight="1">
      <c r="B27" s="42"/>
      <c r="C27" s="43"/>
      <c r="D27" s="43"/>
      <c r="E27" s="43"/>
      <c r="F27" s="44" t="s">
        <v>52</v>
      </c>
      <c r="G27" s="43"/>
      <c r="H27" s="43"/>
      <c r="I27" s="43"/>
      <c r="J27" s="43"/>
      <c r="K27" s="43"/>
      <c r="L27" s="352">
        <v>0.15</v>
      </c>
      <c r="M27" s="351"/>
      <c r="N27" s="351"/>
      <c r="O27" s="351"/>
      <c r="P27" s="43"/>
      <c r="Q27" s="43"/>
      <c r="R27" s="43"/>
      <c r="S27" s="43"/>
      <c r="T27" s="43"/>
      <c r="U27" s="43"/>
      <c r="V27" s="43"/>
      <c r="W27" s="350">
        <f>ROUND(BA51,2)</f>
        <v>0</v>
      </c>
      <c r="X27" s="351"/>
      <c r="Y27" s="351"/>
      <c r="Z27" s="351"/>
      <c r="AA27" s="351"/>
      <c r="AB27" s="351"/>
      <c r="AC27" s="351"/>
      <c r="AD27" s="351"/>
      <c r="AE27" s="351"/>
      <c r="AF27" s="43"/>
      <c r="AG27" s="43"/>
      <c r="AH27" s="43"/>
      <c r="AI27" s="43"/>
      <c r="AJ27" s="43"/>
      <c r="AK27" s="350">
        <f>ROUND(AW51,1)</f>
        <v>0</v>
      </c>
      <c r="AL27" s="351"/>
      <c r="AM27" s="351"/>
      <c r="AN27" s="351"/>
      <c r="AO27" s="351"/>
      <c r="AP27" s="43"/>
      <c r="AQ27" s="45"/>
      <c r="BE27" s="356"/>
    </row>
    <row r="28" spans="2:71" s="2" customFormat="1" ht="14.45" hidden="1" customHeight="1">
      <c r="B28" s="42"/>
      <c r="C28" s="43"/>
      <c r="D28" s="43"/>
      <c r="E28" s="43"/>
      <c r="F28" s="44" t="s">
        <v>53</v>
      </c>
      <c r="G28" s="43"/>
      <c r="H28" s="43"/>
      <c r="I28" s="43"/>
      <c r="J28" s="43"/>
      <c r="K28" s="43"/>
      <c r="L28" s="352">
        <v>0.21</v>
      </c>
      <c r="M28" s="351"/>
      <c r="N28" s="351"/>
      <c r="O28" s="351"/>
      <c r="P28" s="43"/>
      <c r="Q28" s="43"/>
      <c r="R28" s="43"/>
      <c r="S28" s="43"/>
      <c r="T28" s="43"/>
      <c r="U28" s="43"/>
      <c r="V28" s="43"/>
      <c r="W28" s="350">
        <f>ROUND(BB51,2)</f>
        <v>0</v>
      </c>
      <c r="X28" s="351"/>
      <c r="Y28" s="351"/>
      <c r="Z28" s="351"/>
      <c r="AA28" s="351"/>
      <c r="AB28" s="351"/>
      <c r="AC28" s="351"/>
      <c r="AD28" s="351"/>
      <c r="AE28" s="351"/>
      <c r="AF28" s="43"/>
      <c r="AG28" s="43"/>
      <c r="AH28" s="43"/>
      <c r="AI28" s="43"/>
      <c r="AJ28" s="43"/>
      <c r="AK28" s="350">
        <v>0</v>
      </c>
      <c r="AL28" s="351"/>
      <c r="AM28" s="351"/>
      <c r="AN28" s="351"/>
      <c r="AO28" s="351"/>
      <c r="AP28" s="43"/>
      <c r="AQ28" s="45"/>
      <c r="BE28" s="356"/>
    </row>
    <row r="29" spans="2:71" s="2" customFormat="1" ht="14.45" hidden="1" customHeight="1">
      <c r="B29" s="42"/>
      <c r="C29" s="43"/>
      <c r="D29" s="43"/>
      <c r="E29" s="43"/>
      <c r="F29" s="44" t="s">
        <v>54</v>
      </c>
      <c r="G29" s="43"/>
      <c r="H29" s="43"/>
      <c r="I29" s="43"/>
      <c r="J29" s="43"/>
      <c r="K29" s="43"/>
      <c r="L29" s="352">
        <v>0.15</v>
      </c>
      <c r="M29" s="351"/>
      <c r="N29" s="351"/>
      <c r="O29" s="351"/>
      <c r="P29" s="43"/>
      <c r="Q29" s="43"/>
      <c r="R29" s="43"/>
      <c r="S29" s="43"/>
      <c r="T29" s="43"/>
      <c r="U29" s="43"/>
      <c r="V29" s="43"/>
      <c r="W29" s="350">
        <f>ROUND(BC51,2)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v>0</v>
      </c>
      <c r="AL29" s="351"/>
      <c r="AM29" s="351"/>
      <c r="AN29" s="351"/>
      <c r="AO29" s="351"/>
      <c r="AP29" s="43"/>
      <c r="AQ29" s="45"/>
      <c r="BE29" s="356"/>
    </row>
    <row r="30" spans="2:71" s="2" customFormat="1" ht="14.45" hidden="1" customHeight="1">
      <c r="B30" s="42"/>
      <c r="C30" s="43"/>
      <c r="D30" s="43"/>
      <c r="E30" s="43"/>
      <c r="F30" s="44" t="s">
        <v>55</v>
      </c>
      <c r="G30" s="43"/>
      <c r="H30" s="43"/>
      <c r="I30" s="43"/>
      <c r="J30" s="43"/>
      <c r="K30" s="43"/>
      <c r="L30" s="352">
        <v>0</v>
      </c>
      <c r="M30" s="351"/>
      <c r="N30" s="351"/>
      <c r="O30" s="351"/>
      <c r="P30" s="43"/>
      <c r="Q30" s="43"/>
      <c r="R30" s="43"/>
      <c r="S30" s="43"/>
      <c r="T30" s="43"/>
      <c r="U30" s="43"/>
      <c r="V30" s="43"/>
      <c r="W30" s="350">
        <f>ROUND(BD51,2)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v>0</v>
      </c>
      <c r="AL30" s="351"/>
      <c r="AM30" s="351"/>
      <c r="AN30" s="351"/>
      <c r="AO30" s="351"/>
      <c r="AP30" s="43"/>
      <c r="AQ30" s="45"/>
      <c r="BE30" s="356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355"/>
    </row>
    <row r="32" spans="2:71" s="1" customFormat="1" ht="25.9" customHeight="1">
      <c r="B32" s="36"/>
      <c r="C32" s="46"/>
      <c r="D32" s="47" t="s">
        <v>56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57</v>
      </c>
      <c r="U32" s="48"/>
      <c r="V32" s="48"/>
      <c r="W32" s="48"/>
      <c r="X32" s="366" t="s">
        <v>58</v>
      </c>
      <c r="Y32" s="367"/>
      <c r="Z32" s="367"/>
      <c r="AA32" s="367"/>
      <c r="AB32" s="367"/>
      <c r="AC32" s="48"/>
      <c r="AD32" s="48"/>
      <c r="AE32" s="48"/>
      <c r="AF32" s="48"/>
      <c r="AG32" s="48"/>
      <c r="AH32" s="48"/>
      <c r="AI32" s="48"/>
      <c r="AJ32" s="48"/>
      <c r="AK32" s="368">
        <f>SUM(AK23:AK30)</f>
        <v>0</v>
      </c>
      <c r="AL32" s="367"/>
      <c r="AM32" s="367"/>
      <c r="AN32" s="367"/>
      <c r="AO32" s="369"/>
      <c r="AP32" s="46"/>
      <c r="AQ32" s="50"/>
      <c r="BE32" s="355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>
      <c r="B39" s="36"/>
      <c r="C39" s="57" t="s">
        <v>59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>
      <c r="B41" s="59"/>
      <c r="C41" s="60" t="s">
        <v>13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160605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>
      <c r="B42" s="63"/>
      <c r="C42" s="64" t="s">
        <v>16</v>
      </c>
      <c r="D42" s="65"/>
      <c r="E42" s="65"/>
      <c r="F42" s="65"/>
      <c r="G42" s="65"/>
      <c r="H42" s="65"/>
      <c r="I42" s="65"/>
      <c r="J42" s="65"/>
      <c r="K42" s="65"/>
      <c r="L42" s="373" t="str">
        <f>K6</f>
        <v>Litávka,Lísky,oprava koryta (1477 m )</v>
      </c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65"/>
      <c r="AQ42" s="65"/>
      <c r="AR42" s="66"/>
    </row>
    <row r="43" spans="2:56" s="1" customFormat="1" ht="6.95" customHeight="1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 ht="15">
      <c r="B44" s="36"/>
      <c r="C44" s="60" t="s">
        <v>24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 xml:space="preserve"> Lísky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26</v>
      </c>
      <c r="AJ44" s="58"/>
      <c r="AK44" s="58"/>
      <c r="AL44" s="58"/>
      <c r="AM44" s="375" t="str">
        <f>IF(AN8= "","",AN8)</f>
        <v>5. 6. 2016</v>
      </c>
      <c r="AN44" s="376"/>
      <c r="AO44" s="58"/>
      <c r="AP44" s="58"/>
      <c r="AQ44" s="58"/>
      <c r="AR44" s="56"/>
    </row>
    <row r="45" spans="2:56" s="1" customFormat="1" ht="6.95" customHeight="1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 ht="15">
      <c r="B46" s="36"/>
      <c r="C46" s="60" t="s">
        <v>34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 xml:space="preserve"> Povodí Moravy s.p.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41</v>
      </c>
      <c r="AJ46" s="58"/>
      <c r="AK46" s="58"/>
      <c r="AL46" s="58"/>
      <c r="AM46" s="377" t="str">
        <f>IF(E17="","",E17)</f>
        <v>AGPOL s.r.o., Jungmannova 153/12, 77900 Olomouc</v>
      </c>
      <c r="AN46" s="376"/>
      <c r="AO46" s="376"/>
      <c r="AP46" s="376"/>
      <c r="AQ46" s="58"/>
      <c r="AR46" s="56"/>
      <c r="AS46" s="378" t="s">
        <v>60</v>
      </c>
      <c r="AT46" s="379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36"/>
      <c r="C47" s="60" t="s">
        <v>39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380"/>
      <c r="AT47" s="381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382"/>
      <c r="AT48" s="365"/>
      <c r="AU48" s="37"/>
      <c r="AV48" s="37"/>
      <c r="AW48" s="37"/>
      <c r="AX48" s="37"/>
      <c r="AY48" s="37"/>
      <c r="AZ48" s="37"/>
      <c r="BA48" s="37"/>
      <c r="BB48" s="37"/>
      <c r="BC48" s="37"/>
      <c r="BD48" s="74"/>
    </row>
    <row r="49" spans="1:91" s="1" customFormat="1" ht="29.25" customHeight="1">
      <c r="B49" s="36"/>
      <c r="C49" s="370" t="s">
        <v>61</v>
      </c>
      <c r="D49" s="367"/>
      <c r="E49" s="367"/>
      <c r="F49" s="367"/>
      <c r="G49" s="367"/>
      <c r="H49" s="48"/>
      <c r="I49" s="371" t="s">
        <v>62</v>
      </c>
      <c r="J49" s="367"/>
      <c r="K49" s="367"/>
      <c r="L49" s="367"/>
      <c r="M49" s="367"/>
      <c r="N49" s="367"/>
      <c r="O49" s="367"/>
      <c r="P49" s="367"/>
      <c r="Q49" s="367"/>
      <c r="R49" s="367"/>
      <c r="S49" s="367"/>
      <c r="T49" s="367"/>
      <c r="U49" s="367"/>
      <c r="V49" s="367"/>
      <c r="W49" s="367"/>
      <c r="X49" s="367"/>
      <c r="Y49" s="367"/>
      <c r="Z49" s="367"/>
      <c r="AA49" s="367"/>
      <c r="AB49" s="367"/>
      <c r="AC49" s="367"/>
      <c r="AD49" s="367"/>
      <c r="AE49" s="367"/>
      <c r="AF49" s="367"/>
      <c r="AG49" s="372" t="s">
        <v>63</v>
      </c>
      <c r="AH49" s="367"/>
      <c r="AI49" s="367"/>
      <c r="AJ49" s="367"/>
      <c r="AK49" s="367"/>
      <c r="AL49" s="367"/>
      <c r="AM49" s="367"/>
      <c r="AN49" s="371" t="s">
        <v>64</v>
      </c>
      <c r="AO49" s="367"/>
      <c r="AP49" s="367"/>
      <c r="AQ49" s="75" t="s">
        <v>65</v>
      </c>
      <c r="AR49" s="56"/>
      <c r="AS49" s="76" t="s">
        <v>66</v>
      </c>
      <c r="AT49" s="77" t="s">
        <v>67</v>
      </c>
      <c r="AU49" s="77" t="s">
        <v>68</v>
      </c>
      <c r="AV49" s="77" t="s">
        <v>69</v>
      </c>
      <c r="AW49" s="77" t="s">
        <v>70</v>
      </c>
      <c r="AX49" s="77" t="s">
        <v>71</v>
      </c>
      <c r="AY49" s="77" t="s">
        <v>72</v>
      </c>
      <c r="AZ49" s="77" t="s">
        <v>73</v>
      </c>
      <c r="BA49" s="77" t="s">
        <v>74</v>
      </c>
      <c r="BB49" s="77" t="s">
        <v>75</v>
      </c>
      <c r="BC49" s="77" t="s">
        <v>76</v>
      </c>
      <c r="BD49" s="78" t="s">
        <v>77</v>
      </c>
    </row>
    <row r="50" spans="1:91" s="1" customFormat="1" ht="10.9" customHeight="1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1" s="4" customFormat="1" ht="32.450000000000003" customHeight="1">
      <c r="B51" s="63"/>
      <c r="C51" s="82" t="s">
        <v>78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88">
        <f>ROUND(AG52,2)</f>
        <v>0</v>
      </c>
      <c r="AH51" s="388"/>
      <c r="AI51" s="388"/>
      <c r="AJ51" s="388"/>
      <c r="AK51" s="388"/>
      <c r="AL51" s="388"/>
      <c r="AM51" s="388"/>
      <c r="AN51" s="389">
        <f>SUM(AG51,AT51)</f>
        <v>0</v>
      </c>
      <c r="AO51" s="389"/>
      <c r="AP51" s="389"/>
      <c r="AQ51" s="84" t="s">
        <v>36</v>
      </c>
      <c r="AR51" s="66"/>
      <c r="AS51" s="85">
        <f>ROUND(AS52,2)</f>
        <v>0</v>
      </c>
      <c r="AT51" s="86">
        <f>ROUND(SUM(AV51:AW51),1)</f>
        <v>0</v>
      </c>
      <c r="AU51" s="87">
        <f>ROUND(AU52,5)</f>
        <v>0</v>
      </c>
      <c r="AV51" s="86">
        <f>ROUND(AZ51*L26,1)</f>
        <v>0</v>
      </c>
      <c r="AW51" s="86">
        <f>ROUND(BA51*L27,1)</f>
        <v>0</v>
      </c>
      <c r="AX51" s="86">
        <f>ROUND(BB51*L26,1)</f>
        <v>0</v>
      </c>
      <c r="AY51" s="86">
        <f>ROUND(BC51*L27,1)</f>
        <v>0</v>
      </c>
      <c r="AZ51" s="86">
        <f>ROUND(AZ52,2)</f>
        <v>0</v>
      </c>
      <c r="BA51" s="86">
        <f>ROUND(BA52,2)</f>
        <v>0</v>
      </c>
      <c r="BB51" s="86">
        <f>ROUND(BB52,2)</f>
        <v>0</v>
      </c>
      <c r="BC51" s="86">
        <f>ROUND(BC52,2)</f>
        <v>0</v>
      </c>
      <c r="BD51" s="88">
        <f>ROUND(BD52,2)</f>
        <v>0</v>
      </c>
      <c r="BS51" s="89" t="s">
        <v>79</v>
      </c>
      <c r="BT51" s="89" t="s">
        <v>80</v>
      </c>
      <c r="BU51" s="90" t="s">
        <v>81</v>
      </c>
      <c r="BV51" s="89" t="s">
        <v>82</v>
      </c>
      <c r="BW51" s="89" t="s">
        <v>5</v>
      </c>
      <c r="BX51" s="89" t="s">
        <v>83</v>
      </c>
      <c r="CL51" s="89" t="s">
        <v>20</v>
      </c>
    </row>
    <row r="52" spans="1:91" s="5" customFormat="1" ht="22.5" customHeight="1">
      <c r="B52" s="91"/>
      <c r="C52" s="92"/>
      <c r="D52" s="383" t="s">
        <v>84</v>
      </c>
      <c r="E52" s="384"/>
      <c r="F52" s="384"/>
      <c r="G52" s="384"/>
      <c r="H52" s="384"/>
      <c r="I52" s="93"/>
      <c r="J52" s="383" t="s">
        <v>85</v>
      </c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F52" s="384"/>
      <c r="AG52" s="391">
        <f>ROUND(SUM(AG53:AG54),2)</f>
        <v>0</v>
      </c>
      <c r="AH52" s="384"/>
      <c r="AI52" s="384"/>
      <c r="AJ52" s="384"/>
      <c r="AK52" s="384"/>
      <c r="AL52" s="384"/>
      <c r="AM52" s="384"/>
      <c r="AN52" s="390">
        <f>SUM(AG52,AT52)</f>
        <v>0</v>
      </c>
      <c r="AO52" s="384"/>
      <c r="AP52" s="384"/>
      <c r="AQ52" s="94" t="s">
        <v>86</v>
      </c>
      <c r="AR52" s="95"/>
      <c r="AS52" s="96">
        <f>ROUND(SUM(AS53:AS54),2)</f>
        <v>0</v>
      </c>
      <c r="AT52" s="97">
        <f>ROUND(SUM(AV52:AW52),1)</f>
        <v>0</v>
      </c>
      <c r="AU52" s="98">
        <f>ROUND(SUM(AU53:AU54),5)</f>
        <v>0</v>
      </c>
      <c r="AV52" s="97">
        <f>ROUND(AZ52*L26,1)</f>
        <v>0</v>
      </c>
      <c r="AW52" s="97">
        <f>ROUND(BA52*L27,1)</f>
        <v>0</v>
      </c>
      <c r="AX52" s="97">
        <f>ROUND(BB52*L26,1)</f>
        <v>0</v>
      </c>
      <c r="AY52" s="97">
        <f>ROUND(BC52*L27,1)</f>
        <v>0</v>
      </c>
      <c r="AZ52" s="97">
        <f>ROUND(SUM(AZ53:AZ54),2)</f>
        <v>0</v>
      </c>
      <c r="BA52" s="97">
        <f>ROUND(SUM(BA53:BA54),2)</f>
        <v>0</v>
      </c>
      <c r="BB52" s="97">
        <f>ROUND(SUM(BB53:BB54),2)</f>
        <v>0</v>
      </c>
      <c r="BC52" s="97">
        <f>ROUND(SUM(BC53:BC54),2)</f>
        <v>0</v>
      </c>
      <c r="BD52" s="99">
        <f>ROUND(SUM(BD53:BD54),2)</f>
        <v>0</v>
      </c>
      <c r="BS52" s="100" t="s">
        <v>79</v>
      </c>
      <c r="BT52" s="100" t="s">
        <v>23</v>
      </c>
      <c r="BU52" s="100" t="s">
        <v>81</v>
      </c>
      <c r="BV52" s="100" t="s">
        <v>82</v>
      </c>
      <c r="BW52" s="100" t="s">
        <v>87</v>
      </c>
      <c r="BX52" s="100" t="s">
        <v>5</v>
      </c>
      <c r="CL52" s="100" t="s">
        <v>20</v>
      </c>
      <c r="CM52" s="100" t="s">
        <v>88</v>
      </c>
    </row>
    <row r="53" spans="1:91" s="6" customFormat="1" ht="22.5" customHeight="1">
      <c r="A53" s="262" t="s">
        <v>470</v>
      </c>
      <c r="B53" s="101"/>
      <c r="C53" s="102"/>
      <c r="D53" s="102"/>
      <c r="E53" s="387" t="s">
        <v>84</v>
      </c>
      <c r="F53" s="386"/>
      <c r="G53" s="386"/>
      <c r="H53" s="386"/>
      <c r="I53" s="386"/>
      <c r="J53" s="102"/>
      <c r="K53" s="387" t="s">
        <v>89</v>
      </c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  <c r="AC53" s="386"/>
      <c r="AD53" s="386"/>
      <c r="AE53" s="386"/>
      <c r="AF53" s="386"/>
      <c r="AG53" s="385">
        <f ca="1">'01 - Oprava koryta'!J29</f>
        <v>0</v>
      </c>
      <c r="AH53" s="386"/>
      <c r="AI53" s="386"/>
      <c r="AJ53" s="386"/>
      <c r="AK53" s="386"/>
      <c r="AL53" s="386"/>
      <c r="AM53" s="386"/>
      <c r="AN53" s="385">
        <f>SUM(AG53,AT53)</f>
        <v>0</v>
      </c>
      <c r="AO53" s="386"/>
      <c r="AP53" s="386"/>
      <c r="AQ53" s="103" t="s">
        <v>90</v>
      </c>
      <c r="AR53" s="104"/>
      <c r="AS53" s="105">
        <v>0</v>
      </c>
      <c r="AT53" s="106">
        <f>ROUND(SUM(AV53:AW53),1)</f>
        <v>0</v>
      </c>
      <c r="AU53" s="107">
        <f ca="1">'01 - Oprava koryta'!P91</f>
        <v>0</v>
      </c>
      <c r="AV53" s="106">
        <f ca="1">'01 - Oprava koryta'!J32</f>
        <v>0</v>
      </c>
      <c r="AW53" s="106">
        <f ca="1">'01 - Oprava koryta'!J33</f>
        <v>0</v>
      </c>
      <c r="AX53" s="106">
        <f ca="1">'01 - Oprava koryta'!J34</f>
        <v>0</v>
      </c>
      <c r="AY53" s="106">
        <f ca="1">'01 - Oprava koryta'!J35</f>
        <v>0</v>
      </c>
      <c r="AZ53" s="106">
        <f ca="1">'01 - Oprava koryta'!F32</f>
        <v>0</v>
      </c>
      <c r="BA53" s="106">
        <f ca="1">'01 - Oprava koryta'!F33</f>
        <v>0</v>
      </c>
      <c r="BB53" s="106">
        <f ca="1">'01 - Oprava koryta'!F34</f>
        <v>0</v>
      </c>
      <c r="BC53" s="106">
        <f ca="1">'01 - Oprava koryta'!F35</f>
        <v>0</v>
      </c>
      <c r="BD53" s="108">
        <f ca="1">'01 - Oprava koryta'!F36</f>
        <v>0</v>
      </c>
      <c r="BT53" s="109" t="s">
        <v>88</v>
      </c>
      <c r="BV53" s="109" t="s">
        <v>82</v>
      </c>
      <c r="BW53" s="109" t="s">
        <v>91</v>
      </c>
      <c r="BX53" s="109" t="s">
        <v>87</v>
      </c>
      <c r="CL53" s="109" t="s">
        <v>36</v>
      </c>
    </row>
    <row r="54" spans="1:91" s="6" customFormat="1" ht="22.5" customHeight="1">
      <c r="A54" s="262" t="s">
        <v>470</v>
      </c>
      <c r="B54" s="101"/>
      <c r="C54" s="102"/>
      <c r="D54" s="102"/>
      <c r="E54" s="387" t="s">
        <v>92</v>
      </c>
      <c r="F54" s="386"/>
      <c r="G54" s="386"/>
      <c r="H54" s="386"/>
      <c r="I54" s="386"/>
      <c r="J54" s="102"/>
      <c r="K54" s="387" t="s">
        <v>93</v>
      </c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  <c r="AC54" s="386"/>
      <c r="AD54" s="386"/>
      <c r="AE54" s="386"/>
      <c r="AF54" s="386"/>
      <c r="AG54" s="385">
        <f ca="1">'VRN - Vedlejší a ostatní ...'!J29</f>
        <v>0</v>
      </c>
      <c r="AH54" s="386"/>
      <c r="AI54" s="386"/>
      <c r="AJ54" s="386"/>
      <c r="AK54" s="386"/>
      <c r="AL54" s="386"/>
      <c r="AM54" s="386"/>
      <c r="AN54" s="385">
        <f>SUM(AG54,AT54)</f>
        <v>0</v>
      </c>
      <c r="AO54" s="386"/>
      <c r="AP54" s="386"/>
      <c r="AQ54" s="103" t="s">
        <v>90</v>
      </c>
      <c r="AR54" s="104"/>
      <c r="AS54" s="110">
        <v>0</v>
      </c>
      <c r="AT54" s="111">
        <f>ROUND(SUM(AV54:AW54),1)</f>
        <v>0</v>
      </c>
      <c r="AU54" s="112">
        <f ca="1">'VRN - Vedlejší a ostatní ...'!P84</f>
        <v>0</v>
      </c>
      <c r="AV54" s="111">
        <f ca="1">'VRN - Vedlejší a ostatní ...'!J32</f>
        <v>0</v>
      </c>
      <c r="AW54" s="111">
        <f ca="1">'VRN - Vedlejší a ostatní ...'!J33</f>
        <v>0</v>
      </c>
      <c r="AX54" s="111">
        <f ca="1">'VRN - Vedlejší a ostatní ...'!J34</f>
        <v>0</v>
      </c>
      <c r="AY54" s="111">
        <f ca="1">'VRN - Vedlejší a ostatní ...'!J35</f>
        <v>0</v>
      </c>
      <c r="AZ54" s="111">
        <f ca="1">'VRN - Vedlejší a ostatní ...'!F32</f>
        <v>0</v>
      </c>
      <c r="BA54" s="111">
        <f ca="1">'VRN - Vedlejší a ostatní ...'!F33</f>
        <v>0</v>
      </c>
      <c r="BB54" s="111">
        <f ca="1">'VRN - Vedlejší a ostatní ...'!F34</f>
        <v>0</v>
      </c>
      <c r="BC54" s="111">
        <f ca="1">'VRN - Vedlejší a ostatní ...'!F35</f>
        <v>0</v>
      </c>
      <c r="BD54" s="113">
        <f ca="1">'VRN - Vedlejší a ostatní ...'!F36</f>
        <v>0</v>
      </c>
      <c r="BT54" s="109" t="s">
        <v>88</v>
      </c>
      <c r="BV54" s="109" t="s">
        <v>82</v>
      </c>
      <c r="BW54" s="109" t="s">
        <v>94</v>
      </c>
      <c r="BX54" s="109" t="s">
        <v>87</v>
      </c>
      <c r="CL54" s="109" t="s">
        <v>36</v>
      </c>
    </row>
    <row r="55" spans="1:91" s="1" customFormat="1" ht="30" customHeight="1">
      <c r="B55" s="36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6"/>
    </row>
    <row r="56" spans="1:91" s="1" customFormat="1" ht="6.95" customHeight="1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6"/>
    </row>
  </sheetData>
  <sheetProtection password="CC35" sheet="1" objects="1" scenarios="1" formatColumns="0" formatRows="0" sort="0" autoFilter="0"/>
  <mergeCells count="49">
    <mergeCell ref="AR2:BE2"/>
    <mergeCell ref="AN54:AP54"/>
    <mergeCell ref="AG54:AM54"/>
    <mergeCell ref="E54:I54"/>
    <mergeCell ref="K54:AF54"/>
    <mergeCell ref="AG51:AM51"/>
    <mergeCell ref="AN51:AP51"/>
    <mergeCell ref="AN52:AP52"/>
    <mergeCell ref="AG52:AM52"/>
    <mergeCell ref="D52:H52"/>
    <mergeCell ref="AS46:AT48"/>
    <mergeCell ref="J52:AF52"/>
    <mergeCell ref="AN53:AP53"/>
    <mergeCell ref="AG53:AM53"/>
    <mergeCell ref="E53:I53"/>
    <mergeCell ref="K53:AF53"/>
    <mergeCell ref="X32:AB32"/>
    <mergeCell ref="AK32:AO32"/>
    <mergeCell ref="C49:G49"/>
    <mergeCell ref="I49:AF49"/>
    <mergeCell ref="AG49:AM49"/>
    <mergeCell ref="AN49:AP49"/>
    <mergeCell ref="L42:AO42"/>
    <mergeCell ref="AM44:AN44"/>
    <mergeCell ref="AM46:AP46"/>
    <mergeCell ref="L29:O29"/>
    <mergeCell ref="W29:AE29"/>
    <mergeCell ref="AK29:AO29"/>
    <mergeCell ref="L28:O28"/>
    <mergeCell ref="L30:O30"/>
    <mergeCell ref="W30:AE30"/>
    <mergeCell ref="AK30:AO30"/>
    <mergeCell ref="AK23:AO23"/>
    <mergeCell ref="L25:O25"/>
    <mergeCell ref="W25:AE25"/>
    <mergeCell ref="AK25:AO25"/>
    <mergeCell ref="L26:O26"/>
    <mergeCell ref="W28:AE28"/>
    <mergeCell ref="AK28:AO28"/>
    <mergeCell ref="W26:AE26"/>
    <mergeCell ref="AK26:AO26"/>
    <mergeCell ref="L27:O27"/>
    <mergeCell ref="W27:AE27"/>
    <mergeCell ref="AK27:AO27"/>
    <mergeCell ref="BE5:BE32"/>
    <mergeCell ref="K5:AO5"/>
    <mergeCell ref="K6:AO6"/>
    <mergeCell ref="E14:AJ14"/>
    <mergeCell ref="E20:AN20"/>
  </mergeCells>
  <phoneticPr fontId="40" type="noConversion"/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3" location="'01 - Oprava koryta'!C2" tooltip="01 - Oprava koryta" display="/"/>
    <hyperlink ref="A54" location="'VRN - Vedlejší a ostatní ...'!C2" tooltip="VRN - Vedlejší a ostatní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2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64"/>
      <c r="C1" s="264"/>
      <c r="D1" s="263" t="s">
        <v>1</v>
      </c>
      <c r="E1" s="264"/>
      <c r="F1" s="265" t="s">
        <v>471</v>
      </c>
      <c r="G1" s="396" t="s">
        <v>472</v>
      </c>
      <c r="H1" s="396"/>
      <c r="I1" s="270"/>
      <c r="J1" s="265" t="s">
        <v>473</v>
      </c>
      <c r="K1" s="263" t="s">
        <v>95</v>
      </c>
      <c r="L1" s="265" t="s">
        <v>474</v>
      </c>
      <c r="M1" s="265"/>
      <c r="N1" s="265"/>
      <c r="O1" s="265"/>
      <c r="P1" s="265"/>
      <c r="Q1" s="265"/>
      <c r="R1" s="265"/>
      <c r="S1" s="265"/>
      <c r="T1" s="265"/>
      <c r="U1" s="261"/>
      <c r="V1" s="26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91</v>
      </c>
    </row>
    <row r="3" spans="1:70" ht="6.95" customHeight="1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88</v>
      </c>
    </row>
    <row r="4" spans="1:70" ht="36.950000000000003" customHeight="1">
      <c r="B4" s="22"/>
      <c r="C4" s="23"/>
      <c r="D4" s="24" t="s">
        <v>96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ht="15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>
      <c r="B7" s="22"/>
      <c r="C7" s="23"/>
      <c r="D7" s="23"/>
      <c r="E7" s="393" t="str">
        <f ca="1">'Rekapitulace stavby'!K6</f>
        <v>Litávka,Lísky,oprava koryta (1477 m )</v>
      </c>
      <c r="F7" s="358"/>
      <c r="G7" s="358"/>
      <c r="H7" s="358"/>
      <c r="I7" s="116"/>
      <c r="J7" s="23"/>
      <c r="K7" s="25"/>
    </row>
    <row r="8" spans="1:70" ht="15">
      <c r="B8" s="22"/>
      <c r="C8" s="23"/>
      <c r="D8" s="31" t="s">
        <v>97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>
      <c r="B9" s="36"/>
      <c r="C9" s="37"/>
      <c r="D9" s="37"/>
      <c r="E9" s="393" t="s">
        <v>98</v>
      </c>
      <c r="F9" s="365"/>
      <c r="G9" s="365"/>
      <c r="H9" s="365"/>
      <c r="I9" s="117"/>
      <c r="J9" s="37"/>
      <c r="K9" s="40"/>
    </row>
    <row r="10" spans="1:70" s="1" customFormat="1" ht="15">
      <c r="B10" s="36"/>
      <c r="C10" s="37"/>
      <c r="D10" s="31" t="s">
        <v>99</v>
      </c>
      <c r="E10" s="37"/>
      <c r="F10" s="37"/>
      <c r="G10" s="37"/>
      <c r="H10" s="37"/>
      <c r="I10" s="117"/>
      <c r="J10" s="37"/>
      <c r="K10" s="40"/>
    </row>
    <row r="11" spans="1:70" s="1" customFormat="1" ht="36.950000000000003" customHeight="1">
      <c r="B11" s="36"/>
      <c r="C11" s="37"/>
      <c r="D11" s="37"/>
      <c r="E11" s="394" t="s">
        <v>100</v>
      </c>
      <c r="F11" s="365"/>
      <c r="G11" s="365"/>
      <c r="H11" s="365"/>
      <c r="I11" s="117"/>
      <c r="J11" s="37"/>
      <c r="K11" s="40"/>
    </row>
    <row r="12" spans="1:70" s="1" customFormat="1">
      <c r="B12" s="36"/>
      <c r="C12" s="37"/>
      <c r="D12" s="37"/>
      <c r="E12" s="37"/>
      <c r="F12" s="37"/>
      <c r="G12" s="37"/>
      <c r="H12" s="37"/>
      <c r="I12" s="117"/>
      <c r="J12" s="37"/>
      <c r="K12" s="40"/>
    </row>
    <row r="13" spans="1:70" s="1" customFormat="1" ht="14.45" customHeight="1">
      <c r="B13" s="36"/>
      <c r="C13" s="37"/>
      <c r="D13" s="31" t="s">
        <v>19</v>
      </c>
      <c r="E13" s="37"/>
      <c r="F13" s="29" t="s">
        <v>36</v>
      </c>
      <c r="G13" s="37"/>
      <c r="H13" s="37"/>
      <c r="I13" s="118" t="s">
        <v>21</v>
      </c>
      <c r="J13" s="29" t="s">
        <v>36</v>
      </c>
      <c r="K13" s="40"/>
    </row>
    <row r="14" spans="1:70" s="1" customFormat="1" ht="14.45" customHeight="1">
      <c r="B14" s="36"/>
      <c r="C14" s="37"/>
      <c r="D14" s="31" t="s">
        <v>24</v>
      </c>
      <c r="E14" s="37"/>
      <c r="F14" s="29" t="s">
        <v>25</v>
      </c>
      <c r="G14" s="37"/>
      <c r="H14" s="37"/>
      <c r="I14" s="118" t="s">
        <v>26</v>
      </c>
      <c r="J14" s="119" t="str">
        <f ca="1">'Rekapitulace stavby'!AN8</f>
        <v>5. 6. 2016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17"/>
      <c r="J15" s="37"/>
      <c r="K15" s="40"/>
    </row>
    <row r="16" spans="1:70" s="1" customFormat="1" ht="14.45" customHeight="1">
      <c r="B16" s="36"/>
      <c r="C16" s="37"/>
      <c r="D16" s="31" t="s">
        <v>34</v>
      </c>
      <c r="E16" s="37"/>
      <c r="F16" s="37"/>
      <c r="G16" s="37"/>
      <c r="H16" s="37"/>
      <c r="I16" s="118" t="s">
        <v>35</v>
      </c>
      <c r="J16" s="29" t="s">
        <v>36</v>
      </c>
      <c r="K16" s="40"/>
    </row>
    <row r="17" spans="2:11" s="1" customFormat="1" ht="18" customHeight="1">
      <c r="B17" s="36"/>
      <c r="C17" s="37"/>
      <c r="D17" s="37"/>
      <c r="E17" s="29" t="s">
        <v>37</v>
      </c>
      <c r="F17" s="37"/>
      <c r="G17" s="37"/>
      <c r="H17" s="37"/>
      <c r="I17" s="118" t="s">
        <v>38</v>
      </c>
      <c r="J17" s="29" t="s">
        <v>36</v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17"/>
      <c r="J18" s="37"/>
      <c r="K18" s="40"/>
    </row>
    <row r="19" spans="2:11" s="1" customFormat="1" ht="14.45" customHeight="1">
      <c r="B19" s="36"/>
      <c r="C19" s="37"/>
      <c r="D19" s="31" t="s">
        <v>39</v>
      </c>
      <c r="E19" s="37"/>
      <c r="F19" s="37"/>
      <c r="G19" s="37"/>
      <c r="H19" s="37"/>
      <c r="I19" s="118" t="s">
        <v>35</v>
      </c>
      <c r="J19" s="29" t="str">
        <f ca="1">IF('Rekapitulace stavby'!AN13="Vyplň údaj","",IF('Rekapitulace stavby'!AN13="","",'Rekapitulace stavby'!AN13))</f>
        <v/>
      </c>
      <c r="K19" s="40"/>
    </row>
    <row r="20" spans="2:11" s="1" customFormat="1" ht="18" customHeight="1">
      <c r="B20" s="36"/>
      <c r="C20" s="37"/>
      <c r="D20" s="37"/>
      <c r="E20" s="29" t="str">
        <f ca="1">IF('Rekapitulace stavby'!E14="Vyplň údaj","",IF('Rekapitulace stavby'!E14="","",'Rekapitulace stavby'!E14))</f>
        <v/>
      </c>
      <c r="F20" s="37"/>
      <c r="G20" s="37"/>
      <c r="H20" s="37"/>
      <c r="I20" s="118" t="s">
        <v>38</v>
      </c>
      <c r="J20" s="29" t="str">
        <f ca="1"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17"/>
      <c r="J21" s="37"/>
      <c r="K21" s="40"/>
    </row>
    <row r="22" spans="2:11" s="1" customFormat="1" ht="14.45" customHeight="1">
      <c r="B22" s="36"/>
      <c r="C22" s="37"/>
      <c r="D22" s="31" t="s">
        <v>41</v>
      </c>
      <c r="E22" s="37"/>
      <c r="F22" s="37"/>
      <c r="G22" s="37"/>
      <c r="H22" s="37"/>
      <c r="I22" s="118" t="s">
        <v>35</v>
      </c>
      <c r="J22" s="29" t="s">
        <v>36</v>
      </c>
      <c r="K22" s="40"/>
    </row>
    <row r="23" spans="2:11" s="1" customFormat="1" ht="18" customHeight="1">
      <c r="B23" s="36"/>
      <c r="C23" s="37"/>
      <c r="D23" s="37"/>
      <c r="E23" s="29" t="s">
        <v>42</v>
      </c>
      <c r="F23" s="37"/>
      <c r="G23" s="37"/>
      <c r="H23" s="37"/>
      <c r="I23" s="118" t="s">
        <v>38</v>
      </c>
      <c r="J23" s="29" t="s">
        <v>36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17"/>
      <c r="J24" s="37"/>
      <c r="K24" s="40"/>
    </row>
    <row r="25" spans="2:11" s="1" customFormat="1" ht="14.45" customHeight="1">
      <c r="B25" s="36"/>
      <c r="C25" s="37"/>
      <c r="D25" s="31" t="s">
        <v>44</v>
      </c>
      <c r="E25" s="37"/>
      <c r="F25" s="37"/>
      <c r="G25" s="37"/>
      <c r="H25" s="37"/>
      <c r="I25" s="117"/>
      <c r="J25" s="37"/>
      <c r="K25" s="40"/>
    </row>
    <row r="26" spans="2:11" s="7" customFormat="1" ht="77.25" customHeight="1">
      <c r="B26" s="120"/>
      <c r="C26" s="121"/>
      <c r="D26" s="121"/>
      <c r="E26" s="361" t="s">
        <v>45</v>
      </c>
      <c r="F26" s="395"/>
      <c r="G26" s="395"/>
      <c r="H26" s="395"/>
      <c r="I26" s="122"/>
      <c r="J26" s="121"/>
      <c r="K26" s="123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17"/>
      <c r="J27" s="37"/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>
      <c r="B29" s="36"/>
      <c r="C29" s="37"/>
      <c r="D29" s="126" t="s">
        <v>46</v>
      </c>
      <c r="E29" s="37"/>
      <c r="F29" s="37"/>
      <c r="G29" s="37"/>
      <c r="H29" s="37"/>
      <c r="I29" s="117"/>
      <c r="J29" s="127">
        <f>ROUND(J91,2)</f>
        <v>0</v>
      </c>
      <c r="K29" s="40"/>
    </row>
    <row r="30" spans="2:11" s="1" customFormat="1" ht="6.95" customHeight="1">
      <c r="B30" s="36"/>
      <c r="C30" s="37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>
      <c r="B31" s="36"/>
      <c r="C31" s="37"/>
      <c r="D31" s="37"/>
      <c r="E31" s="37"/>
      <c r="F31" s="41" t="s">
        <v>48</v>
      </c>
      <c r="G31" s="37"/>
      <c r="H31" s="37"/>
      <c r="I31" s="128" t="s">
        <v>47</v>
      </c>
      <c r="J31" s="41" t="s">
        <v>49</v>
      </c>
      <c r="K31" s="40"/>
    </row>
    <row r="32" spans="2:11" s="1" customFormat="1" ht="14.45" customHeight="1">
      <c r="B32" s="36"/>
      <c r="C32" s="37"/>
      <c r="D32" s="44" t="s">
        <v>50</v>
      </c>
      <c r="E32" s="44" t="s">
        <v>51</v>
      </c>
      <c r="F32" s="129">
        <f>ROUND(SUM(BE91:BE323), 2)</f>
        <v>0</v>
      </c>
      <c r="G32" s="37"/>
      <c r="H32" s="37"/>
      <c r="I32" s="130">
        <v>0.21</v>
      </c>
      <c r="J32" s="129">
        <f>ROUND(ROUND((SUM(BE91:BE323)), 2)*I32, 1)</f>
        <v>0</v>
      </c>
      <c r="K32" s="40"/>
    </row>
    <row r="33" spans="2:11" s="1" customFormat="1" ht="14.45" customHeight="1">
      <c r="B33" s="36"/>
      <c r="C33" s="37"/>
      <c r="D33" s="37"/>
      <c r="E33" s="44" t="s">
        <v>52</v>
      </c>
      <c r="F33" s="129">
        <f>ROUND(SUM(BF91:BF323), 2)</f>
        <v>0</v>
      </c>
      <c r="G33" s="37"/>
      <c r="H33" s="37"/>
      <c r="I33" s="130">
        <v>0.15</v>
      </c>
      <c r="J33" s="129">
        <f>ROUND(ROUND((SUM(BF91:BF323)), 2)*I33, 1)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53</v>
      </c>
      <c r="F34" s="129">
        <f>ROUND(SUM(BG91:BG323), 2)</f>
        <v>0</v>
      </c>
      <c r="G34" s="37"/>
      <c r="H34" s="37"/>
      <c r="I34" s="130">
        <v>0.21</v>
      </c>
      <c r="J34" s="129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54</v>
      </c>
      <c r="F35" s="129">
        <f>ROUND(SUM(BH91:BH323), 2)</f>
        <v>0</v>
      </c>
      <c r="G35" s="37"/>
      <c r="H35" s="37"/>
      <c r="I35" s="130">
        <v>0.15</v>
      </c>
      <c r="J35" s="129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55</v>
      </c>
      <c r="F36" s="129">
        <f>ROUND(SUM(BI91:BI323), 2)</f>
        <v>0</v>
      </c>
      <c r="G36" s="37"/>
      <c r="H36" s="37"/>
      <c r="I36" s="130">
        <v>0</v>
      </c>
      <c r="J36" s="129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17"/>
      <c r="J37" s="37"/>
      <c r="K37" s="40"/>
    </row>
    <row r="38" spans="2:11" s="1" customFormat="1" ht="25.35" customHeight="1">
      <c r="B38" s="36"/>
      <c r="C38" s="46"/>
      <c r="D38" s="47" t="s">
        <v>56</v>
      </c>
      <c r="E38" s="48"/>
      <c r="F38" s="48"/>
      <c r="G38" s="131" t="s">
        <v>57</v>
      </c>
      <c r="H38" s="49" t="s">
        <v>58</v>
      </c>
      <c r="I38" s="132"/>
      <c r="J38" s="133">
        <f>SUM(J29:J36)</f>
        <v>0</v>
      </c>
      <c r="K38" s="134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35"/>
      <c r="J39" s="52"/>
      <c r="K39" s="53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6"/>
      <c r="C44" s="24" t="s">
        <v>101</v>
      </c>
      <c r="D44" s="37"/>
      <c r="E44" s="37"/>
      <c r="F44" s="37"/>
      <c r="G44" s="37"/>
      <c r="H44" s="37"/>
      <c r="I44" s="117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17"/>
      <c r="J45" s="37"/>
      <c r="K45" s="40"/>
    </row>
    <row r="46" spans="2:11" s="1" customFormat="1" ht="14.45" customHeight="1">
      <c r="B46" s="36"/>
      <c r="C46" s="31" t="s">
        <v>16</v>
      </c>
      <c r="D46" s="37"/>
      <c r="E46" s="37"/>
      <c r="F46" s="37"/>
      <c r="G46" s="37"/>
      <c r="H46" s="37"/>
      <c r="I46" s="117"/>
      <c r="J46" s="37"/>
      <c r="K46" s="40"/>
    </row>
    <row r="47" spans="2:11" s="1" customFormat="1" ht="22.5" customHeight="1">
      <c r="B47" s="36"/>
      <c r="C47" s="37"/>
      <c r="D47" s="37"/>
      <c r="E47" s="393" t="str">
        <f>E7</f>
        <v>Litávka,Lísky,oprava koryta (1477 m )</v>
      </c>
      <c r="F47" s="365"/>
      <c r="G47" s="365"/>
      <c r="H47" s="365"/>
      <c r="I47" s="117"/>
      <c r="J47" s="37"/>
      <c r="K47" s="40"/>
    </row>
    <row r="48" spans="2:11" ht="15">
      <c r="B48" s="22"/>
      <c r="C48" s="31" t="s">
        <v>97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>
      <c r="B49" s="36"/>
      <c r="C49" s="37"/>
      <c r="D49" s="37"/>
      <c r="E49" s="393" t="s">
        <v>98</v>
      </c>
      <c r="F49" s="365"/>
      <c r="G49" s="365"/>
      <c r="H49" s="365"/>
      <c r="I49" s="117"/>
      <c r="J49" s="37"/>
      <c r="K49" s="40"/>
    </row>
    <row r="50" spans="2:47" s="1" customFormat="1" ht="14.45" customHeight="1">
      <c r="B50" s="36"/>
      <c r="C50" s="31" t="s">
        <v>99</v>
      </c>
      <c r="D50" s="37"/>
      <c r="E50" s="37"/>
      <c r="F50" s="37"/>
      <c r="G50" s="37"/>
      <c r="H50" s="37"/>
      <c r="I50" s="117"/>
      <c r="J50" s="37"/>
      <c r="K50" s="40"/>
    </row>
    <row r="51" spans="2:47" s="1" customFormat="1" ht="23.25" customHeight="1">
      <c r="B51" s="36"/>
      <c r="C51" s="37"/>
      <c r="D51" s="37"/>
      <c r="E51" s="394" t="str">
        <f>E11</f>
        <v>01 - Oprava koryta</v>
      </c>
      <c r="F51" s="365"/>
      <c r="G51" s="365"/>
      <c r="H51" s="365"/>
      <c r="I51" s="117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17"/>
      <c r="J52" s="37"/>
      <c r="K52" s="40"/>
    </row>
    <row r="53" spans="2:47" s="1" customFormat="1" ht="18" customHeight="1">
      <c r="B53" s="36"/>
      <c r="C53" s="31" t="s">
        <v>24</v>
      </c>
      <c r="D53" s="37"/>
      <c r="E53" s="37"/>
      <c r="F53" s="29" t="str">
        <f>F14</f>
        <v xml:space="preserve"> Lísky</v>
      </c>
      <c r="G53" s="37"/>
      <c r="H53" s="37"/>
      <c r="I53" s="118" t="s">
        <v>26</v>
      </c>
      <c r="J53" s="119" t="str">
        <f>IF(J14="","",J14)</f>
        <v>5. 6. 2016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17"/>
      <c r="J54" s="37"/>
      <c r="K54" s="40"/>
    </row>
    <row r="55" spans="2:47" s="1" customFormat="1" ht="15">
      <c r="B55" s="36"/>
      <c r="C55" s="31" t="s">
        <v>34</v>
      </c>
      <c r="D55" s="37"/>
      <c r="E55" s="37"/>
      <c r="F55" s="29" t="str">
        <f>E17</f>
        <v xml:space="preserve"> Povodí Moravy s.p.</v>
      </c>
      <c r="G55" s="37"/>
      <c r="H55" s="37"/>
      <c r="I55" s="118" t="s">
        <v>41</v>
      </c>
      <c r="J55" s="29" t="str">
        <f>E23</f>
        <v>AGPOL s.r.o., Jungmannova 153/12, 77900 Olomouc</v>
      </c>
      <c r="K55" s="40"/>
    </row>
    <row r="56" spans="2:47" s="1" customFormat="1" ht="14.45" customHeight="1">
      <c r="B56" s="36"/>
      <c r="C56" s="31" t="s">
        <v>39</v>
      </c>
      <c r="D56" s="37"/>
      <c r="E56" s="37"/>
      <c r="F56" s="29" t="str">
        <f>IF(E20="","",E20)</f>
        <v/>
      </c>
      <c r="G56" s="37"/>
      <c r="H56" s="37"/>
      <c r="I56" s="117"/>
      <c r="J56" s="37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17"/>
      <c r="J57" s="37"/>
      <c r="K57" s="40"/>
    </row>
    <row r="58" spans="2:47" s="1" customFormat="1" ht="29.25" customHeight="1">
      <c r="B58" s="36"/>
      <c r="C58" s="140" t="s">
        <v>102</v>
      </c>
      <c r="D58" s="46"/>
      <c r="E58" s="46"/>
      <c r="F58" s="46"/>
      <c r="G58" s="46"/>
      <c r="H58" s="46"/>
      <c r="I58" s="141"/>
      <c r="J58" s="142" t="s">
        <v>103</v>
      </c>
      <c r="K58" s="50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17"/>
      <c r="J59" s="37"/>
      <c r="K59" s="40"/>
    </row>
    <row r="60" spans="2:47" s="1" customFormat="1" ht="29.25" customHeight="1">
      <c r="B60" s="36"/>
      <c r="C60" s="143" t="s">
        <v>104</v>
      </c>
      <c r="D60" s="37"/>
      <c r="E60" s="37"/>
      <c r="F60" s="37"/>
      <c r="G60" s="37"/>
      <c r="H60" s="37"/>
      <c r="I60" s="117"/>
      <c r="J60" s="127">
        <f>J91</f>
        <v>0</v>
      </c>
      <c r="K60" s="40"/>
      <c r="AU60" s="18" t="s">
        <v>105</v>
      </c>
    </row>
    <row r="61" spans="2:47" s="8" customFormat="1" ht="24.95" customHeight="1">
      <c r="B61" s="144"/>
      <c r="C61" s="145"/>
      <c r="D61" s="146" t="s">
        <v>106</v>
      </c>
      <c r="E61" s="147"/>
      <c r="F61" s="147"/>
      <c r="G61" s="147"/>
      <c r="H61" s="147"/>
      <c r="I61" s="148"/>
      <c r="J61" s="149">
        <f>J92</f>
        <v>0</v>
      </c>
      <c r="K61" s="150"/>
    </row>
    <row r="62" spans="2:47" s="9" customFormat="1" ht="19.899999999999999" customHeight="1">
      <c r="B62" s="151"/>
      <c r="C62" s="152"/>
      <c r="D62" s="153" t="s">
        <v>107</v>
      </c>
      <c r="E62" s="154"/>
      <c r="F62" s="154"/>
      <c r="G62" s="154"/>
      <c r="H62" s="154"/>
      <c r="I62" s="155"/>
      <c r="J62" s="156">
        <f>J93</f>
        <v>0</v>
      </c>
      <c r="K62" s="157"/>
    </row>
    <row r="63" spans="2:47" s="9" customFormat="1" ht="19.899999999999999" customHeight="1">
      <c r="B63" s="151"/>
      <c r="C63" s="152"/>
      <c r="D63" s="153" t="s">
        <v>108</v>
      </c>
      <c r="E63" s="154"/>
      <c r="F63" s="154"/>
      <c r="G63" s="154"/>
      <c r="H63" s="154"/>
      <c r="I63" s="155"/>
      <c r="J63" s="156">
        <f>J229</f>
        <v>0</v>
      </c>
      <c r="K63" s="157"/>
    </row>
    <row r="64" spans="2:47" s="9" customFormat="1" ht="19.899999999999999" customHeight="1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J245</f>
        <v>0</v>
      </c>
      <c r="K64" s="157"/>
    </row>
    <row r="65" spans="2:12" s="9" customFormat="1" ht="19.899999999999999" customHeight="1">
      <c r="B65" s="151"/>
      <c r="C65" s="152"/>
      <c r="D65" s="153" t="s">
        <v>110</v>
      </c>
      <c r="E65" s="154"/>
      <c r="F65" s="154"/>
      <c r="G65" s="154"/>
      <c r="H65" s="154"/>
      <c r="I65" s="155"/>
      <c r="J65" s="156">
        <f>J251</f>
        <v>0</v>
      </c>
      <c r="K65" s="157"/>
    </row>
    <row r="66" spans="2:12" s="9" customFormat="1" ht="19.899999999999999" customHeight="1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J268</f>
        <v>0</v>
      </c>
      <c r="K66" s="157"/>
    </row>
    <row r="67" spans="2:12" s="9" customFormat="1" ht="19.899999999999999" customHeight="1">
      <c r="B67" s="151"/>
      <c r="C67" s="152"/>
      <c r="D67" s="153" t="s">
        <v>112</v>
      </c>
      <c r="E67" s="154"/>
      <c r="F67" s="154"/>
      <c r="G67" s="154"/>
      <c r="H67" s="154"/>
      <c r="I67" s="155"/>
      <c r="J67" s="156">
        <f>J278</f>
        <v>0</v>
      </c>
      <c r="K67" s="157"/>
    </row>
    <row r="68" spans="2:12" s="9" customFormat="1" ht="19.899999999999999" customHeight="1">
      <c r="B68" s="151"/>
      <c r="C68" s="152"/>
      <c r="D68" s="153" t="s">
        <v>113</v>
      </c>
      <c r="E68" s="154"/>
      <c r="F68" s="154"/>
      <c r="G68" s="154"/>
      <c r="H68" s="154"/>
      <c r="I68" s="155"/>
      <c r="J68" s="156">
        <f>J315</f>
        <v>0</v>
      </c>
      <c r="K68" s="157"/>
    </row>
    <row r="69" spans="2:12" s="9" customFormat="1" ht="19.899999999999999" customHeight="1">
      <c r="B69" s="151"/>
      <c r="C69" s="152"/>
      <c r="D69" s="153" t="s">
        <v>114</v>
      </c>
      <c r="E69" s="154"/>
      <c r="F69" s="154"/>
      <c r="G69" s="154"/>
      <c r="H69" s="154"/>
      <c r="I69" s="155"/>
      <c r="J69" s="156">
        <f>J321</f>
        <v>0</v>
      </c>
      <c r="K69" s="157"/>
    </row>
    <row r="70" spans="2:12" s="1" customFormat="1" ht="21.75" customHeight="1">
      <c r="B70" s="36"/>
      <c r="C70" s="37"/>
      <c r="D70" s="37"/>
      <c r="E70" s="37"/>
      <c r="F70" s="37"/>
      <c r="G70" s="37"/>
      <c r="H70" s="37"/>
      <c r="I70" s="117"/>
      <c r="J70" s="37"/>
      <c r="K70" s="40"/>
    </row>
    <row r="71" spans="2:12" s="1" customFormat="1" ht="6.95" customHeight="1">
      <c r="B71" s="51"/>
      <c r="C71" s="52"/>
      <c r="D71" s="52"/>
      <c r="E71" s="52"/>
      <c r="F71" s="52"/>
      <c r="G71" s="52"/>
      <c r="H71" s="52"/>
      <c r="I71" s="135"/>
      <c r="J71" s="52"/>
      <c r="K71" s="53"/>
    </row>
    <row r="75" spans="2:12" s="1" customFormat="1" ht="6.95" customHeight="1">
      <c r="B75" s="54"/>
      <c r="C75" s="55"/>
      <c r="D75" s="55"/>
      <c r="E75" s="55"/>
      <c r="F75" s="55"/>
      <c r="G75" s="55"/>
      <c r="H75" s="55"/>
      <c r="I75" s="138"/>
      <c r="J75" s="55"/>
      <c r="K75" s="55"/>
      <c r="L75" s="56"/>
    </row>
    <row r="76" spans="2:12" s="1" customFormat="1" ht="36.950000000000003" customHeight="1">
      <c r="B76" s="36"/>
      <c r="C76" s="57" t="s">
        <v>115</v>
      </c>
      <c r="D76" s="58"/>
      <c r="E76" s="58"/>
      <c r="F76" s="58"/>
      <c r="G76" s="58"/>
      <c r="H76" s="58"/>
      <c r="I76" s="158"/>
      <c r="J76" s="58"/>
      <c r="K76" s="58"/>
      <c r="L76" s="56"/>
    </row>
    <row r="77" spans="2:12" s="1" customFormat="1" ht="6.95" customHeight="1">
      <c r="B77" s="36"/>
      <c r="C77" s="58"/>
      <c r="D77" s="58"/>
      <c r="E77" s="58"/>
      <c r="F77" s="58"/>
      <c r="G77" s="58"/>
      <c r="H77" s="58"/>
      <c r="I77" s="158"/>
      <c r="J77" s="58"/>
      <c r="K77" s="58"/>
      <c r="L77" s="56"/>
    </row>
    <row r="78" spans="2:12" s="1" customFormat="1" ht="14.45" customHeight="1">
      <c r="B78" s="36"/>
      <c r="C78" s="60" t="s">
        <v>16</v>
      </c>
      <c r="D78" s="58"/>
      <c r="E78" s="58"/>
      <c r="F78" s="58"/>
      <c r="G78" s="58"/>
      <c r="H78" s="58"/>
      <c r="I78" s="158"/>
      <c r="J78" s="58"/>
      <c r="K78" s="58"/>
      <c r="L78" s="56"/>
    </row>
    <row r="79" spans="2:12" s="1" customFormat="1" ht="22.5" customHeight="1">
      <c r="B79" s="36"/>
      <c r="C79" s="58"/>
      <c r="D79" s="58"/>
      <c r="E79" s="392" t="str">
        <f>E7</f>
        <v>Litávka,Lísky,oprava koryta (1477 m )</v>
      </c>
      <c r="F79" s="376"/>
      <c r="G79" s="376"/>
      <c r="H79" s="376"/>
      <c r="I79" s="158"/>
      <c r="J79" s="58"/>
      <c r="K79" s="58"/>
      <c r="L79" s="56"/>
    </row>
    <row r="80" spans="2:12" ht="15">
      <c r="B80" s="22"/>
      <c r="C80" s="60" t="s">
        <v>97</v>
      </c>
      <c r="D80" s="159"/>
      <c r="E80" s="159"/>
      <c r="F80" s="159"/>
      <c r="G80" s="159"/>
      <c r="H80" s="159"/>
      <c r="J80" s="159"/>
      <c r="K80" s="159"/>
      <c r="L80" s="160"/>
    </row>
    <row r="81" spans="2:65" s="1" customFormat="1" ht="22.5" customHeight="1">
      <c r="B81" s="36"/>
      <c r="C81" s="58"/>
      <c r="D81" s="58"/>
      <c r="E81" s="392" t="s">
        <v>98</v>
      </c>
      <c r="F81" s="376"/>
      <c r="G81" s="376"/>
      <c r="H81" s="376"/>
      <c r="I81" s="158"/>
      <c r="J81" s="58"/>
      <c r="K81" s="58"/>
      <c r="L81" s="56"/>
    </row>
    <row r="82" spans="2:65" s="1" customFormat="1" ht="14.45" customHeight="1">
      <c r="B82" s="36"/>
      <c r="C82" s="60" t="s">
        <v>99</v>
      </c>
      <c r="D82" s="58"/>
      <c r="E82" s="58"/>
      <c r="F82" s="58"/>
      <c r="G82" s="58"/>
      <c r="H82" s="58"/>
      <c r="I82" s="158"/>
      <c r="J82" s="58"/>
      <c r="K82" s="58"/>
      <c r="L82" s="56"/>
    </row>
    <row r="83" spans="2:65" s="1" customFormat="1" ht="23.25" customHeight="1">
      <c r="B83" s="36"/>
      <c r="C83" s="58"/>
      <c r="D83" s="58"/>
      <c r="E83" s="373" t="str">
        <f>E11</f>
        <v>01 - Oprava koryta</v>
      </c>
      <c r="F83" s="376"/>
      <c r="G83" s="376"/>
      <c r="H83" s="376"/>
      <c r="I83" s="158"/>
      <c r="J83" s="58"/>
      <c r="K83" s="58"/>
      <c r="L83" s="56"/>
    </row>
    <row r="84" spans="2:65" s="1" customFormat="1" ht="6.95" customHeight="1">
      <c r="B84" s="36"/>
      <c r="C84" s="58"/>
      <c r="D84" s="58"/>
      <c r="E84" s="58"/>
      <c r="F84" s="58"/>
      <c r="G84" s="58"/>
      <c r="H84" s="58"/>
      <c r="I84" s="158"/>
      <c r="J84" s="58"/>
      <c r="K84" s="58"/>
      <c r="L84" s="56"/>
    </row>
    <row r="85" spans="2:65" s="1" customFormat="1" ht="18" customHeight="1">
      <c r="B85" s="36"/>
      <c r="C85" s="60" t="s">
        <v>24</v>
      </c>
      <c r="D85" s="58"/>
      <c r="E85" s="58"/>
      <c r="F85" s="161" t="str">
        <f>F14</f>
        <v xml:space="preserve"> Lísky</v>
      </c>
      <c r="G85" s="58"/>
      <c r="H85" s="58"/>
      <c r="I85" s="162" t="s">
        <v>26</v>
      </c>
      <c r="J85" s="68" t="str">
        <f>IF(J14="","",J14)</f>
        <v>5. 6. 2016</v>
      </c>
      <c r="K85" s="58"/>
      <c r="L85" s="56"/>
    </row>
    <row r="86" spans="2:65" s="1" customFormat="1" ht="6.95" customHeight="1">
      <c r="B86" s="36"/>
      <c r="C86" s="58"/>
      <c r="D86" s="58"/>
      <c r="E86" s="58"/>
      <c r="F86" s="58"/>
      <c r="G86" s="58"/>
      <c r="H86" s="58"/>
      <c r="I86" s="158"/>
      <c r="J86" s="58"/>
      <c r="K86" s="58"/>
      <c r="L86" s="56"/>
    </row>
    <row r="87" spans="2:65" s="1" customFormat="1" ht="15">
      <c r="B87" s="36"/>
      <c r="C87" s="60" t="s">
        <v>34</v>
      </c>
      <c r="D87" s="58"/>
      <c r="E87" s="58"/>
      <c r="F87" s="161" t="str">
        <f>E17</f>
        <v xml:space="preserve"> Povodí Moravy s.p.</v>
      </c>
      <c r="G87" s="58"/>
      <c r="H87" s="58"/>
      <c r="I87" s="162" t="s">
        <v>41</v>
      </c>
      <c r="J87" s="161" t="str">
        <f>E23</f>
        <v>AGPOL s.r.o., Jungmannova 153/12, 77900 Olomouc</v>
      </c>
      <c r="K87" s="58"/>
      <c r="L87" s="56"/>
    </row>
    <row r="88" spans="2:65" s="1" customFormat="1" ht="14.45" customHeight="1">
      <c r="B88" s="36"/>
      <c r="C88" s="60" t="s">
        <v>39</v>
      </c>
      <c r="D88" s="58"/>
      <c r="E88" s="58"/>
      <c r="F88" s="161" t="str">
        <f>IF(E20="","",E20)</f>
        <v/>
      </c>
      <c r="G88" s="58"/>
      <c r="H88" s="58"/>
      <c r="I88" s="158"/>
      <c r="J88" s="58"/>
      <c r="K88" s="58"/>
      <c r="L88" s="56"/>
    </row>
    <row r="89" spans="2:65" s="1" customFormat="1" ht="10.35" customHeight="1">
      <c r="B89" s="36"/>
      <c r="C89" s="58"/>
      <c r="D89" s="58"/>
      <c r="E89" s="58"/>
      <c r="F89" s="58"/>
      <c r="G89" s="58"/>
      <c r="H89" s="58"/>
      <c r="I89" s="158"/>
      <c r="J89" s="58"/>
      <c r="K89" s="58"/>
      <c r="L89" s="56"/>
    </row>
    <row r="90" spans="2:65" s="10" customFormat="1" ht="29.25" customHeight="1">
      <c r="B90" s="163"/>
      <c r="C90" s="164" t="s">
        <v>116</v>
      </c>
      <c r="D90" s="165" t="s">
        <v>65</v>
      </c>
      <c r="E90" s="165" t="s">
        <v>61</v>
      </c>
      <c r="F90" s="165" t="s">
        <v>117</v>
      </c>
      <c r="G90" s="165" t="s">
        <v>118</v>
      </c>
      <c r="H90" s="165" t="s">
        <v>119</v>
      </c>
      <c r="I90" s="166" t="s">
        <v>120</v>
      </c>
      <c r="J90" s="165" t="s">
        <v>103</v>
      </c>
      <c r="K90" s="167" t="s">
        <v>121</v>
      </c>
      <c r="L90" s="168"/>
      <c r="M90" s="76" t="s">
        <v>122</v>
      </c>
      <c r="N90" s="77" t="s">
        <v>50</v>
      </c>
      <c r="O90" s="77" t="s">
        <v>123</v>
      </c>
      <c r="P90" s="77" t="s">
        <v>124</v>
      </c>
      <c r="Q90" s="77" t="s">
        <v>125</v>
      </c>
      <c r="R90" s="77" t="s">
        <v>126</v>
      </c>
      <c r="S90" s="77" t="s">
        <v>127</v>
      </c>
      <c r="T90" s="78" t="s">
        <v>128</v>
      </c>
    </row>
    <row r="91" spans="2:65" s="1" customFormat="1" ht="29.25" customHeight="1">
      <c r="B91" s="36"/>
      <c r="C91" s="82" t="s">
        <v>104</v>
      </c>
      <c r="D91" s="58"/>
      <c r="E91" s="58"/>
      <c r="F91" s="58"/>
      <c r="G91" s="58"/>
      <c r="H91" s="58"/>
      <c r="I91" s="158"/>
      <c r="J91" s="169">
        <f>BK91</f>
        <v>0</v>
      </c>
      <c r="K91" s="58"/>
      <c r="L91" s="56"/>
      <c r="M91" s="79"/>
      <c r="N91" s="80"/>
      <c r="O91" s="80"/>
      <c r="P91" s="170">
        <f>P92</f>
        <v>0</v>
      </c>
      <c r="Q91" s="80"/>
      <c r="R91" s="170">
        <f>R92</f>
        <v>286.22018000000003</v>
      </c>
      <c r="S91" s="80"/>
      <c r="T91" s="171">
        <f>T92</f>
        <v>8.4160000000000004</v>
      </c>
      <c r="AT91" s="18" t="s">
        <v>79</v>
      </c>
      <c r="AU91" s="18" t="s">
        <v>105</v>
      </c>
      <c r="BK91" s="172">
        <f>BK92</f>
        <v>0</v>
      </c>
    </row>
    <row r="92" spans="2:65" s="11" customFormat="1" ht="37.35" customHeight="1">
      <c r="B92" s="173"/>
      <c r="C92" s="174"/>
      <c r="D92" s="175" t="s">
        <v>79</v>
      </c>
      <c r="E92" s="176" t="s">
        <v>129</v>
      </c>
      <c r="F92" s="176" t="s">
        <v>130</v>
      </c>
      <c r="G92" s="174"/>
      <c r="H92" s="174"/>
      <c r="I92" s="177"/>
      <c r="J92" s="178">
        <f>BK92</f>
        <v>0</v>
      </c>
      <c r="K92" s="174"/>
      <c r="L92" s="179"/>
      <c r="M92" s="180"/>
      <c r="N92" s="181"/>
      <c r="O92" s="181"/>
      <c r="P92" s="182">
        <f>P93+P229+P245+P251+P268+P278+P315+P321</f>
        <v>0</v>
      </c>
      <c r="Q92" s="181"/>
      <c r="R92" s="182">
        <f>R93+R229+R245+R251+R268+R278+R315+R321</f>
        <v>286.22018000000003</v>
      </c>
      <c r="S92" s="181"/>
      <c r="T92" s="183">
        <f>T93+T229+T245+T251+T268+T278+T315+T321</f>
        <v>8.4160000000000004</v>
      </c>
      <c r="AR92" s="184" t="s">
        <v>23</v>
      </c>
      <c r="AT92" s="185" t="s">
        <v>79</v>
      </c>
      <c r="AU92" s="185" t="s">
        <v>80</v>
      </c>
      <c r="AY92" s="184" t="s">
        <v>131</v>
      </c>
      <c r="BK92" s="186">
        <f>BK93+BK229+BK245+BK251+BK268+BK278+BK315+BK321</f>
        <v>0</v>
      </c>
    </row>
    <row r="93" spans="2:65" s="11" customFormat="1" ht="19.899999999999999" customHeight="1">
      <c r="B93" s="173"/>
      <c r="C93" s="174"/>
      <c r="D93" s="187" t="s">
        <v>79</v>
      </c>
      <c r="E93" s="188" t="s">
        <v>23</v>
      </c>
      <c r="F93" s="188" t="s">
        <v>132</v>
      </c>
      <c r="G93" s="174"/>
      <c r="H93" s="174"/>
      <c r="I93" s="177"/>
      <c r="J93" s="189">
        <f>BK93</f>
        <v>0</v>
      </c>
      <c r="K93" s="174"/>
      <c r="L93" s="179"/>
      <c r="M93" s="180"/>
      <c r="N93" s="181"/>
      <c r="O93" s="181"/>
      <c r="P93" s="182">
        <f>SUM(P94:P228)</f>
        <v>0</v>
      </c>
      <c r="Q93" s="181"/>
      <c r="R93" s="182">
        <f>SUM(R94:R228)</f>
        <v>84.760379999999998</v>
      </c>
      <c r="S93" s="181"/>
      <c r="T93" s="183">
        <f>SUM(T94:T228)</f>
        <v>0</v>
      </c>
      <c r="AR93" s="184" t="s">
        <v>23</v>
      </c>
      <c r="AT93" s="185" t="s">
        <v>79</v>
      </c>
      <c r="AU93" s="185" t="s">
        <v>23</v>
      </c>
      <c r="AY93" s="184" t="s">
        <v>131</v>
      </c>
      <c r="BK93" s="186">
        <f>SUM(BK94:BK228)</f>
        <v>0</v>
      </c>
    </row>
    <row r="94" spans="2:65" s="1" customFormat="1" ht="22.5" customHeight="1">
      <c r="B94" s="36"/>
      <c r="C94" s="190" t="s">
        <v>23</v>
      </c>
      <c r="D94" s="190" t="s">
        <v>133</v>
      </c>
      <c r="E94" s="191" t="s">
        <v>134</v>
      </c>
      <c r="F94" s="192" t="s">
        <v>135</v>
      </c>
      <c r="G94" s="193" t="s">
        <v>136</v>
      </c>
      <c r="H94" s="194">
        <v>30</v>
      </c>
      <c r="I94" s="195"/>
      <c r="J94" s="196">
        <f>ROUND(I94*H94,2)</f>
        <v>0</v>
      </c>
      <c r="K94" s="192" t="s">
        <v>137</v>
      </c>
      <c r="L94" s="56"/>
      <c r="M94" s="197" t="s">
        <v>36</v>
      </c>
      <c r="N94" s="198" t="s">
        <v>51</v>
      </c>
      <c r="O94" s="37"/>
      <c r="P94" s="199">
        <f>O94*H94</f>
        <v>0</v>
      </c>
      <c r="Q94" s="199">
        <v>8.0000000000000007E-5</v>
      </c>
      <c r="R94" s="199">
        <f>Q94*H94</f>
        <v>2.4000000000000002E-3</v>
      </c>
      <c r="S94" s="199">
        <v>0</v>
      </c>
      <c r="T94" s="200">
        <f>S94*H94</f>
        <v>0</v>
      </c>
      <c r="AR94" s="18" t="s">
        <v>138</v>
      </c>
      <c r="AT94" s="18" t="s">
        <v>133</v>
      </c>
      <c r="AU94" s="18" t="s">
        <v>88</v>
      </c>
      <c r="AY94" s="18" t="s">
        <v>131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23</v>
      </c>
      <c r="BK94" s="201">
        <f>ROUND(I94*H94,2)</f>
        <v>0</v>
      </c>
      <c r="BL94" s="18" t="s">
        <v>138</v>
      </c>
      <c r="BM94" s="18" t="s">
        <v>139</v>
      </c>
    </row>
    <row r="95" spans="2:65" s="1" customFormat="1" ht="27">
      <c r="B95" s="36"/>
      <c r="C95" s="58"/>
      <c r="D95" s="202" t="s">
        <v>140</v>
      </c>
      <c r="E95" s="58"/>
      <c r="F95" s="203" t="s">
        <v>141</v>
      </c>
      <c r="G95" s="58"/>
      <c r="H95" s="58"/>
      <c r="I95" s="158"/>
      <c r="J95" s="58"/>
      <c r="K95" s="58"/>
      <c r="L95" s="56"/>
      <c r="M95" s="73"/>
      <c r="N95" s="37"/>
      <c r="O95" s="37"/>
      <c r="P95" s="37"/>
      <c r="Q95" s="37"/>
      <c r="R95" s="37"/>
      <c r="S95" s="37"/>
      <c r="T95" s="74"/>
      <c r="AT95" s="18" t="s">
        <v>140</v>
      </c>
      <c r="AU95" s="18" t="s">
        <v>88</v>
      </c>
    </row>
    <row r="96" spans="2:65" s="12" customFormat="1">
      <c r="B96" s="204"/>
      <c r="C96" s="205"/>
      <c r="D96" s="202" t="s">
        <v>142</v>
      </c>
      <c r="E96" s="206" t="s">
        <v>36</v>
      </c>
      <c r="F96" s="207" t="s">
        <v>143</v>
      </c>
      <c r="G96" s="205"/>
      <c r="H96" s="208" t="s">
        <v>36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142</v>
      </c>
      <c r="AU96" s="214" t="s">
        <v>88</v>
      </c>
      <c r="AV96" s="12" t="s">
        <v>23</v>
      </c>
      <c r="AW96" s="12" t="s">
        <v>43</v>
      </c>
      <c r="AX96" s="12" t="s">
        <v>80</v>
      </c>
      <c r="AY96" s="214" t="s">
        <v>131</v>
      </c>
    </row>
    <row r="97" spans="2:65" s="13" customFormat="1">
      <c r="B97" s="215"/>
      <c r="C97" s="216"/>
      <c r="D97" s="202" t="s">
        <v>142</v>
      </c>
      <c r="E97" s="217" t="s">
        <v>36</v>
      </c>
      <c r="F97" s="218" t="s">
        <v>144</v>
      </c>
      <c r="G97" s="216"/>
      <c r="H97" s="219">
        <v>30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142</v>
      </c>
      <c r="AU97" s="225" t="s">
        <v>88</v>
      </c>
      <c r="AV97" s="13" t="s">
        <v>88</v>
      </c>
      <c r="AW97" s="13" t="s">
        <v>43</v>
      </c>
      <c r="AX97" s="13" t="s">
        <v>80</v>
      </c>
      <c r="AY97" s="225" t="s">
        <v>131</v>
      </c>
    </row>
    <row r="98" spans="2:65" s="14" customFormat="1">
      <c r="B98" s="226"/>
      <c r="C98" s="227"/>
      <c r="D98" s="228" t="s">
        <v>142</v>
      </c>
      <c r="E98" s="229" t="s">
        <v>36</v>
      </c>
      <c r="F98" s="230" t="s">
        <v>145</v>
      </c>
      <c r="G98" s="227"/>
      <c r="H98" s="231">
        <v>30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142</v>
      </c>
      <c r="AU98" s="237" t="s">
        <v>88</v>
      </c>
      <c r="AV98" s="14" t="s">
        <v>138</v>
      </c>
      <c r="AW98" s="14" t="s">
        <v>43</v>
      </c>
      <c r="AX98" s="14" t="s">
        <v>23</v>
      </c>
      <c r="AY98" s="237" t="s">
        <v>131</v>
      </c>
    </row>
    <row r="99" spans="2:65" s="1" customFormat="1" ht="22.5" customHeight="1">
      <c r="B99" s="36"/>
      <c r="C99" s="190" t="s">
        <v>88</v>
      </c>
      <c r="D99" s="190" t="s">
        <v>133</v>
      </c>
      <c r="E99" s="191" t="s">
        <v>146</v>
      </c>
      <c r="F99" s="192" t="s">
        <v>147</v>
      </c>
      <c r="G99" s="193" t="s">
        <v>148</v>
      </c>
      <c r="H99" s="194">
        <v>40.162999999999997</v>
      </c>
      <c r="I99" s="195"/>
      <c r="J99" s="196">
        <f>ROUND(I99*H99,2)</f>
        <v>0</v>
      </c>
      <c r="K99" s="192" t="s">
        <v>137</v>
      </c>
      <c r="L99" s="56"/>
      <c r="M99" s="197" t="s">
        <v>36</v>
      </c>
      <c r="N99" s="198" t="s">
        <v>51</v>
      </c>
      <c r="O99" s="37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18" t="s">
        <v>138</v>
      </c>
      <c r="AT99" s="18" t="s">
        <v>133</v>
      </c>
      <c r="AU99" s="18" t="s">
        <v>88</v>
      </c>
      <c r="AY99" s="18" t="s">
        <v>131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23</v>
      </c>
      <c r="BK99" s="201">
        <f>ROUND(I99*H99,2)</f>
        <v>0</v>
      </c>
      <c r="BL99" s="18" t="s">
        <v>138</v>
      </c>
      <c r="BM99" s="18" t="s">
        <v>149</v>
      </c>
    </row>
    <row r="100" spans="2:65" s="1" customFormat="1" ht="27">
      <c r="B100" s="36"/>
      <c r="C100" s="58"/>
      <c r="D100" s="202" t="s">
        <v>140</v>
      </c>
      <c r="E100" s="58"/>
      <c r="F100" s="203" t="s">
        <v>150</v>
      </c>
      <c r="G100" s="58"/>
      <c r="H100" s="58"/>
      <c r="I100" s="158"/>
      <c r="J100" s="58"/>
      <c r="K100" s="58"/>
      <c r="L100" s="56"/>
      <c r="M100" s="73"/>
      <c r="N100" s="37"/>
      <c r="O100" s="37"/>
      <c r="P100" s="37"/>
      <c r="Q100" s="37"/>
      <c r="R100" s="37"/>
      <c r="S100" s="37"/>
      <c r="T100" s="74"/>
      <c r="AT100" s="18" t="s">
        <v>140</v>
      </c>
      <c r="AU100" s="18" t="s">
        <v>88</v>
      </c>
    </row>
    <row r="101" spans="2:65" s="12" customFormat="1">
      <c r="B101" s="204"/>
      <c r="C101" s="205"/>
      <c r="D101" s="202" t="s">
        <v>142</v>
      </c>
      <c r="E101" s="206" t="s">
        <v>36</v>
      </c>
      <c r="F101" s="207" t="s">
        <v>151</v>
      </c>
      <c r="G101" s="205"/>
      <c r="H101" s="208" t="s">
        <v>36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142</v>
      </c>
      <c r="AU101" s="214" t="s">
        <v>88</v>
      </c>
      <c r="AV101" s="12" t="s">
        <v>23</v>
      </c>
      <c r="AW101" s="12" t="s">
        <v>43</v>
      </c>
      <c r="AX101" s="12" t="s">
        <v>80</v>
      </c>
      <c r="AY101" s="214" t="s">
        <v>131</v>
      </c>
    </row>
    <row r="102" spans="2:65" s="13" customFormat="1">
      <c r="B102" s="215"/>
      <c r="C102" s="216"/>
      <c r="D102" s="202" t="s">
        <v>142</v>
      </c>
      <c r="E102" s="217" t="s">
        <v>36</v>
      </c>
      <c r="F102" s="218" t="s">
        <v>152</v>
      </c>
      <c r="G102" s="216"/>
      <c r="H102" s="219">
        <v>51.75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142</v>
      </c>
      <c r="AU102" s="225" t="s">
        <v>88</v>
      </c>
      <c r="AV102" s="13" t="s">
        <v>88</v>
      </c>
      <c r="AW102" s="13" t="s">
        <v>43</v>
      </c>
      <c r="AX102" s="13" t="s">
        <v>80</v>
      </c>
      <c r="AY102" s="225" t="s">
        <v>131</v>
      </c>
    </row>
    <row r="103" spans="2:65" s="13" customFormat="1">
      <c r="B103" s="215"/>
      <c r="C103" s="216"/>
      <c r="D103" s="202" t="s">
        <v>142</v>
      </c>
      <c r="E103" s="217" t="s">
        <v>36</v>
      </c>
      <c r="F103" s="218" t="s">
        <v>153</v>
      </c>
      <c r="G103" s="216"/>
      <c r="H103" s="219">
        <v>-11.587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142</v>
      </c>
      <c r="AU103" s="225" t="s">
        <v>88</v>
      </c>
      <c r="AV103" s="13" t="s">
        <v>88</v>
      </c>
      <c r="AW103" s="13" t="s">
        <v>43</v>
      </c>
      <c r="AX103" s="13" t="s">
        <v>80</v>
      </c>
      <c r="AY103" s="225" t="s">
        <v>131</v>
      </c>
    </row>
    <row r="104" spans="2:65" s="14" customFormat="1">
      <c r="B104" s="226"/>
      <c r="C104" s="227"/>
      <c r="D104" s="228" t="s">
        <v>142</v>
      </c>
      <c r="E104" s="229" t="s">
        <v>36</v>
      </c>
      <c r="F104" s="230" t="s">
        <v>145</v>
      </c>
      <c r="G104" s="227"/>
      <c r="H104" s="231">
        <v>40.162999999999997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142</v>
      </c>
      <c r="AU104" s="237" t="s">
        <v>88</v>
      </c>
      <c r="AV104" s="14" t="s">
        <v>138</v>
      </c>
      <c r="AW104" s="14" t="s">
        <v>43</v>
      </c>
      <c r="AX104" s="14" t="s">
        <v>23</v>
      </c>
      <c r="AY104" s="237" t="s">
        <v>131</v>
      </c>
    </row>
    <row r="105" spans="2:65" s="1" customFormat="1" ht="22.5" customHeight="1">
      <c r="B105" s="36"/>
      <c r="C105" s="190" t="s">
        <v>154</v>
      </c>
      <c r="D105" s="190" t="s">
        <v>133</v>
      </c>
      <c r="E105" s="191" t="s">
        <v>155</v>
      </c>
      <c r="F105" s="192" t="s">
        <v>156</v>
      </c>
      <c r="G105" s="193" t="s">
        <v>136</v>
      </c>
      <c r="H105" s="194">
        <v>30</v>
      </c>
      <c r="I105" s="195"/>
      <c r="J105" s="196">
        <f>ROUND(I105*H105,2)</f>
        <v>0</v>
      </c>
      <c r="K105" s="192" t="s">
        <v>137</v>
      </c>
      <c r="L105" s="56"/>
      <c r="M105" s="197" t="s">
        <v>36</v>
      </c>
      <c r="N105" s="198" t="s">
        <v>51</v>
      </c>
      <c r="O105" s="37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18" t="s">
        <v>138</v>
      </c>
      <c r="AT105" s="18" t="s">
        <v>133</v>
      </c>
      <c r="AU105" s="18" t="s">
        <v>88</v>
      </c>
      <c r="AY105" s="18" t="s">
        <v>131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8" t="s">
        <v>23</v>
      </c>
      <c r="BK105" s="201">
        <f>ROUND(I105*H105,2)</f>
        <v>0</v>
      </c>
      <c r="BL105" s="18" t="s">
        <v>138</v>
      </c>
      <c r="BM105" s="18" t="s">
        <v>157</v>
      </c>
    </row>
    <row r="106" spans="2:65" s="1" customFormat="1" ht="27">
      <c r="B106" s="36"/>
      <c r="C106" s="58"/>
      <c r="D106" s="202" t="s">
        <v>140</v>
      </c>
      <c r="E106" s="58"/>
      <c r="F106" s="203" t="s">
        <v>158</v>
      </c>
      <c r="G106" s="58"/>
      <c r="H106" s="58"/>
      <c r="I106" s="158"/>
      <c r="J106" s="58"/>
      <c r="K106" s="58"/>
      <c r="L106" s="56"/>
      <c r="M106" s="73"/>
      <c r="N106" s="37"/>
      <c r="O106" s="37"/>
      <c r="P106" s="37"/>
      <c r="Q106" s="37"/>
      <c r="R106" s="37"/>
      <c r="S106" s="37"/>
      <c r="T106" s="74"/>
      <c r="AT106" s="18" t="s">
        <v>140</v>
      </c>
      <c r="AU106" s="18" t="s">
        <v>88</v>
      </c>
    </row>
    <row r="107" spans="2:65" s="12" customFormat="1">
      <c r="B107" s="204"/>
      <c r="C107" s="205"/>
      <c r="D107" s="202" t="s">
        <v>142</v>
      </c>
      <c r="E107" s="206" t="s">
        <v>36</v>
      </c>
      <c r="F107" s="207" t="s">
        <v>159</v>
      </c>
      <c r="G107" s="205"/>
      <c r="H107" s="208" t="s">
        <v>36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142</v>
      </c>
      <c r="AU107" s="214" t="s">
        <v>88</v>
      </c>
      <c r="AV107" s="12" t="s">
        <v>23</v>
      </c>
      <c r="AW107" s="12" t="s">
        <v>43</v>
      </c>
      <c r="AX107" s="12" t="s">
        <v>80</v>
      </c>
      <c r="AY107" s="214" t="s">
        <v>131</v>
      </c>
    </row>
    <row r="108" spans="2:65" s="13" customFormat="1">
      <c r="B108" s="215"/>
      <c r="C108" s="216"/>
      <c r="D108" s="202" t="s">
        <v>142</v>
      </c>
      <c r="E108" s="217" t="s">
        <v>36</v>
      </c>
      <c r="F108" s="218" t="s">
        <v>144</v>
      </c>
      <c r="G108" s="216"/>
      <c r="H108" s="219">
        <v>30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142</v>
      </c>
      <c r="AU108" s="225" t="s">
        <v>88</v>
      </c>
      <c r="AV108" s="13" t="s">
        <v>88</v>
      </c>
      <c r="AW108" s="13" t="s">
        <v>43</v>
      </c>
      <c r="AX108" s="13" t="s">
        <v>80</v>
      </c>
      <c r="AY108" s="225" t="s">
        <v>131</v>
      </c>
    </row>
    <row r="109" spans="2:65" s="14" customFormat="1">
      <c r="B109" s="226"/>
      <c r="C109" s="227"/>
      <c r="D109" s="228" t="s">
        <v>142</v>
      </c>
      <c r="E109" s="229" t="s">
        <v>36</v>
      </c>
      <c r="F109" s="230" t="s">
        <v>145</v>
      </c>
      <c r="G109" s="227"/>
      <c r="H109" s="231">
        <v>30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142</v>
      </c>
      <c r="AU109" s="237" t="s">
        <v>88</v>
      </c>
      <c r="AV109" s="14" t="s">
        <v>138</v>
      </c>
      <c r="AW109" s="14" t="s">
        <v>43</v>
      </c>
      <c r="AX109" s="14" t="s">
        <v>23</v>
      </c>
      <c r="AY109" s="237" t="s">
        <v>131</v>
      </c>
    </row>
    <row r="110" spans="2:65" s="1" customFormat="1" ht="22.5" customHeight="1">
      <c r="B110" s="36"/>
      <c r="C110" s="190" t="s">
        <v>138</v>
      </c>
      <c r="D110" s="190" t="s">
        <v>133</v>
      </c>
      <c r="E110" s="191" t="s">
        <v>160</v>
      </c>
      <c r="F110" s="192" t="s">
        <v>161</v>
      </c>
      <c r="G110" s="193" t="s">
        <v>136</v>
      </c>
      <c r="H110" s="194">
        <v>30</v>
      </c>
      <c r="I110" s="195"/>
      <c r="J110" s="196">
        <f>ROUND(I110*H110,2)</f>
        <v>0</v>
      </c>
      <c r="K110" s="192" t="s">
        <v>137</v>
      </c>
      <c r="L110" s="56"/>
      <c r="M110" s="197" t="s">
        <v>36</v>
      </c>
      <c r="N110" s="198" t="s">
        <v>51</v>
      </c>
      <c r="O110" s="37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18" t="s">
        <v>138</v>
      </c>
      <c r="AT110" s="18" t="s">
        <v>133</v>
      </c>
      <c r="AU110" s="18" t="s">
        <v>88</v>
      </c>
      <c r="AY110" s="18" t="s">
        <v>131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23</v>
      </c>
      <c r="BK110" s="201">
        <f>ROUND(I110*H110,2)</f>
        <v>0</v>
      </c>
      <c r="BL110" s="18" t="s">
        <v>138</v>
      </c>
      <c r="BM110" s="18" t="s">
        <v>162</v>
      </c>
    </row>
    <row r="111" spans="2:65" s="1" customFormat="1" ht="40.5">
      <c r="B111" s="36"/>
      <c r="C111" s="58"/>
      <c r="D111" s="202" t="s">
        <v>140</v>
      </c>
      <c r="E111" s="58"/>
      <c r="F111" s="203" t="s">
        <v>163</v>
      </c>
      <c r="G111" s="58"/>
      <c r="H111" s="58"/>
      <c r="I111" s="158"/>
      <c r="J111" s="58"/>
      <c r="K111" s="58"/>
      <c r="L111" s="56"/>
      <c r="M111" s="73"/>
      <c r="N111" s="37"/>
      <c r="O111" s="37"/>
      <c r="P111" s="37"/>
      <c r="Q111" s="37"/>
      <c r="R111" s="37"/>
      <c r="S111" s="37"/>
      <c r="T111" s="74"/>
      <c r="AT111" s="18" t="s">
        <v>140</v>
      </c>
      <c r="AU111" s="18" t="s">
        <v>88</v>
      </c>
    </row>
    <row r="112" spans="2:65" s="12" customFormat="1">
      <c r="B112" s="204"/>
      <c r="C112" s="205"/>
      <c r="D112" s="202" t="s">
        <v>142</v>
      </c>
      <c r="E112" s="206" t="s">
        <v>36</v>
      </c>
      <c r="F112" s="207" t="s">
        <v>159</v>
      </c>
      <c r="G112" s="205"/>
      <c r="H112" s="208" t="s">
        <v>36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142</v>
      </c>
      <c r="AU112" s="214" t="s">
        <v>88</v>
      </c>
      <c r="AV112" s="12" t="s">
        <v>23</v>
      </c>
      <c r="AW112" s="12" t="s">
        <v>43</v>
      </c>
      <c r="AX112" s="12" t="s">
        <v>80</v>
      </c>
      <c r="AY112" s="214" t="s">
        <v>131</v>
      </c>
    </row>
    <row r="113" spans="2:65" s="13" customFormat="1">
      <c r="B113" s="215"/>
      <c r="C113" s="216"/>
      <c r="D113" s="202" t="s">
        <v>142</v>
      </c>
      <c r="E113" s="217" t="s">
        <v>36</v>
      </c>
      <c r="F113" s="218" t="s">
        <v>144</v>
      </c>
      <c r="G113" s="216"/>
      <c r="H113" s="219">
        <v>30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142</v>
      </c>
      <c r="AU113" s="225" t="s">
        <v>88</v>
      </c>
      <c r="AV113" s="13" t="s">
        <v>88</v>
      </c>
      <c r="AW113" s="13" t="s">
        <v>43</v>
      </c>
      <c r="AX113" s="13" t="s">
        <v>80</v>
      </c>
      <c r="AY113" s="225" t="s">
        <v>131</v>
      </c>
    </row>
    <row r="114" spans="2:65" s="14" customFormat="1">
      <c r="B114" s="226"/>
      <c r="C114" s="227"/>
      <c r="D114" s="228" t="s">
        <v>142</v>
      </c>
      <c r="E114" s="229" t="s">
        <v>36</v>
      </c>
      <c r="F114" s="230" t="s">
        <v>145</v>
      </c>
      <c r="G114" s="227"/>
      <c r="H114" s="231">
        <v>30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142</v>
      </c>
      <c r="AU114" s="237" t="s">
        <v>88</v>
      </c>
      <c r="AV114" s="14" t="s">
        <v>138</v>
      </c>
      <c r="AW114" s="14" t="s">
        <v>43</v>
      </c>
      <c r="AX114" s="14" t="s">
        <v>23</v>
      </c>
      <c r="AY114" s="237" t="s">
        <v>131</v>
      </c>
    </row>
    <row r="115" spans="2:65" s="1" customFormat="1" ht="22.5" customHeight="1">
      <c r="B115" s="36"/>
      <c r="C115" s="190" t="s">
        <v>164</v>
      </c>
      <c r="D115" s="190" t="s">
        <v>133</v>
      </c>
      <c r="E115" s="191" t="s">
        <v>165</v>
      </c>
      <c r="F115" s="192" t="s">
        <v>166</v>
      </c>
      <c r="G115" s="193" t="s">
        <v>148</v>
      </c>
      <c r="H115" s="194">
        <v>58.15</v>
      </c>
      <c r="I115" s="195"/>
      <c r="J115" s="196">
        <f>ROUND(I115*H115,2)</f>
        <v>0</v>
      </c>
      <c r="K115" s="192" t="s">
        <v>137</v>
      </c>
      <c r="L115" s="56"/>
      <c r="M115" s="197" t="s">
        <v>36</v>
      </c>
      <c r="N115" s="198" t="s">
        <v>51</v>
      </c>
      <c r="O115" s="37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18" t="s">
        <v>138</v>
      </c>
      <c r="AT115" s="18" t="s">
        <v>133</v>
      </c>
      <c r="AU115" s="18" t="s">
        <v>88</v>
      </c>
      <c r="AY115" s="18" t="s">
        <v>131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8" t="s">
        <v>23</v>
      </c>
      <c r="BK115" s="201">
        <f>ROUND(I115*H115,2)</f>
        <v>0</v>
      </c>
      <c r="BL115" s="18" t="s">
        <v>138</v>
      </c>
      <c r="BM115" s="18" t="s">
        <v>167</v>
      </c>
    </row>
    <row r="116" spans="2:65" s="1" customFormat="1" ht="27">
      <c r="B116" s="36"/>
      <c r="C116" s="58"/>
      <c r="D116" s="202" t="s">
        <v>140</v>
      </c>
      <c r="E116" s="58"/>
      <c r="F116" s="203" t="s">
        <v>168</v>
      </c>
      <c r="G116" s="58"/>
      <c r="H116" s="58"/>
      <c r="I116" s="158"/>
      <c r="J116" s="58"/>
      <c r="K116" s="58"/>
      <c r="L116" s="56"/>
      <c r="M116" s="73"/>
      <c r="N116" s="37"/>
      <c r="O116" s="37"/>
      <c r="P116" s="37"/>
      <c r="Q116" s="37"/>
      <c r="R116" s="37"/>
      <c r="S116" s="37"/>
      <c r="T116" s="74"/>
      <c r="AT116" s="18" t="s">
        <v>140</v>
      </c>
      <c r="AU116" s="18" t="s">
        <v>88</v>
      </c>
    </row>
    <row r="117" spans="2:65" s="12" customFormat="1">
      <c r="B117" s="204"/>
      <c r="C117" s="205"/>
      <c r="D117" s="202" t="s">
        <v>142</v>
      </c>
      <c r="E117" s="206" t="s">
        <v>36</v>
      </c>
      <c r="F117" s="207" t="s">
        <v>169</v>
      </c>
      <c r="G117" s="205"/>
      <c r="H117" s="208" t="s">
        <v>36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142</v>
      </c>
      <c r="AU117" s="214" t="s">
        <v>88</v>
      </c>
      <c r="AV117" s="12" t="s">
        <v>23</v>
      </c>
      <c r="AW117" s="12" t="s">
        <v>43</v>
      </c>
      <c r="AX117" s="12" t="s">
        <v>80</v>
      </c>
      <c r="AY117" s="214" t="s">
        <v>131</v>
      </c>
    </row>
    <row r="118" spans="2:65" s="12" customFormat="1">
      <c r="B118" s="204"/>
      <c r="C118" s="205"/>
      <c r="D118" s="202" t="s">
        <v>142</v>
      </c>
      <c r="E118" s="206" t="s">
        <v>36</v>
      </c>
      <c r="F118" s="207" t="s">
        <v>170</v>
      </c>
      <c r="G118" s="205"/>
      <c r="H118" s="208" t="s">
        <v>36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142</v>
      </c>
      <c r="AU118" s="214" t="s">
        <v>88</v>
      </c>
      <c r="AV118" s="12" t="s">
        <v>23</v>
      </c>
      <c r="AW118" s="12" t="s">
        <v>43</v>
      </c>
      <c r="AX118" s="12" t="s">
        <v>80</v>
      </c>
      <c r="AY118" s="214" t="s">
        <v>131</v>
      </c>
    </row>
    <row r="119" spans="2:65" s="13" customFormat="1">
      <c r="B119" s="215"/>
      <c r="C119" s="216"/>
      <c r="D119" s="202" t="s">
        <v>142</v>
      </c>
      <c r="E119" s="217" t="s">
        <v>36</v>
      </c>
      <c r="F119" s="218" t="s">
        <v>171</v>
      </c>
      <c r="G119" s="216"/>
      <c r="H119" s="219">
        <v>18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142</v>
      </c>
      <c r="AU119" s="225" t="s">
        <v>88</v>
      </c>
      <c r="AV119" s="13" t="s">
        <v>88</v>
      </c>
      <c r="AW119" s="13" t="s">
        <v>43</v>
      </c>
      <c r="AX119" s="13" t="s">
        <v>80</v>
      </c>
      <c r="AY119" s="225" t="s">
        <v>131</v>
      </c>
    </row>
    <row r="120" spans="2:65" s="12" customFormat="1">
      <c r="B120" s="204"/>
      <c r="C120" s="205"/>
      <c r="D120" s="202" t="s">
        <v>142</v>
      </c>
      <c r="E120" s="206" t="s">
        <v>36</v>
      </c>
      <c r="F120" s="207" t="s">
        <v>172</v>
      </c>
      <c r="G120" s="205"/>
      <c r="H120" s="208" t="s">
        <v>36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142</v>
      </c>
      <c r="AU120" s="214" t="s">
        <v>88</v>
      </c>
      <c r="AV120" s="12" t="s">
        <v>23</v>
      </c>
      <c r="AW120" s="12" t="s">
        <v>43</v>
      </c>
      <c r="AX120" s="12" t="s">
        <v>80</v>
      </c>
      <c r="AY120" s="214" t="s">
        <v>131</v>
      </c>
    </row>
    <row r="121" spans="2:65" s="13" customFormat="1">
      <c r="B121" s="215"/>
      <c r="C121" s="216"/>
      <c r="D121" s="202" t="s">
        <v>142</v>
      </c>
      <c r="E121" s="217" t="s">
        <v>36</v>
      </c>
      <c r="F121" s="218" t="s">
        <v>173</v>
      </c>
      <c r="G121" s="216"/>
      <c r="H121" s="219">
        <v>17.149999999999999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142</v>
      </c>
      <c r="AU121" s="225" t="s">
        <v>88</v>
      </c>
      <c r="AV121" s="13" t="s">
        <v>88</v>
      </c>
      <c r="AW121" s="13" t="s">
        <v>43</v>
      </c>
      <c r="AX121" s="13" t="s">
        <v>80</v>
      </c>
      <c r="AY121" s="225" t="s">
        <v>131</v>
      </c>
    </row>
    <row r="122" spans="2:65" s="12" customFormat="1">
      <c r="B122" s="204"/>
      <c r="C122" s="205"/>
      <c r="D122" s="202" t="s">
        <v>142</v>
      </c>
      <c r="E122" s="206" t="s">
        <v>36</v>
      </c>
      <c r="F122" s="207" t="s">
        <v>174</v>
      </c>
      <c r="G122" s="205"/>
      <c r="H122" s="208" t="s">
        <v>36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142</v>
      </c>
      <c r="AU122" s="214" t="s">
        <v>88</v>
      </c>
      <c r="AV122" s="12" t="s">
        <v>23</v>
      </c>
      <c r="AW122" s="12" t="s">
        <v>43</v>
      </c>
      <c r="AX122" s="12" t="s">
        <v>80</v>
      </c>
      <c r="AY122" s="214" t="s">
        <v>131</v>
      </c>
    </row>
    <row r="123" spans="2:65" s="13" customFormat="1">
      <c r="B123" s="215"/>
      <c r="C123" s="216"/>
      <c r="D123" s="202" t="s">
        <v>142</v>
      </c>
      <c r="E123" s="217" t="s">
        <v>36</v>
      </c>
      <c r="F123" s="218" t="s">
        <v>175</v>
      </c>
      <c r="G123" s="216"/>
      <c r="H123" s="219">
        <v>22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142</v>
      </c>
      <c r="AU123" s="225" t="s">
        <v>88</v>
      </c>
      <c r="AV123" s="13" t="s">
        <v>88</v>
      </c>
      <c r="AW123" s="13" t="s">
        <v>43</v>
      </c>
      <c r="AX123" s="13" t="s">
        <v>80</v>
      </c>
      <c r="AY123" s="225" t="s">
        <v>131</v>
      </c>
    </row>
    <row r="124" spans="2:65" s="12" customFormat="1">
      <c r="B124" s="204"/>
      <c r="C124" s="205"/>
      <c r="D124" s="202" t="s">
        <v>142</v>
      </c>
      <c r="E124" s="206" t="s">
        <v>36</v>
      </c>
      <c r="F124" s="207" t="s">
        <v>176</v>
      </c>
      <c r="G124" s="205"/>
      <c r="H124" s="208" t="s">
        <v>36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142</v>
      </c>
      <c r="AU124" s="214" t="s">
        <v>88</v>
      </c>
      <c r="AV124" s="12" t="s">
        <v>23</v>
      </c>
      <c r="AW124" s="12" t="s">
        <v>43</v>
      </c>
      <c r="AX124" s="12" t="s">
        <v>80</v>
      </c>
      <c r="AY124" s="214" t="s">
        <v>131</v>
      </c>
    </row>
    <row r="125" spans="2:65" s="13" customFormat="1">
      <c r="B125" s="215"/>
      <c r="C125" s="216"/>
      <c r="D125" s="202" t="s">
        <v>142</v>
      </c>
      <c r="E125" s="217" t="s">
        <v>36</v>
      </c>
      <c r="F125" s="218" t="s">
        <v>177</v>
      </c>
      <c r="G125" s="216"/>
      <c r="H125" s="219">
        <v>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142</v>
      </c>
      <c r="AU125" s="225" t="s">
        <v>88</v>
      </c>
      <c r="AV125" s="13" t="s">
        <v>88</v>
      </c>
      <c r="AW125" s="13" t="s">
        <v>43</v>
      </c>
      <c r="AX125" s="13" t="s">
        <v>80</v>
      </c>
      <c r="AY125" s="225" t="s">
        <v>131</v>
      </c>
    </row>
    <row r="126" spans="2:65" s="14" customFormat="1">
      <c r="B126" s="226"/>
      <c r="C126" s="227"/>
      <c r="D126" s="228" t="s">
        <v>142</v>
      </c>
      <c r="E126" s="229" t="s">
        <v>36</v>
      </c>
      <c r="F126" s="230" t="s">
        <v>145</v>
      </c>
      <c r="G126" s="227"/>
      <c r="H126" s="231">
        <v>58.15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142</v>
      </c>
      <c r="AU126" s="237" t="s">
        <v>88</v>
      </c>
      <c r="AV126" s="14" t="s">
        <v>138</v>
      </c>
      <c r="AW126" s="14" t="s">
        <v>43</v>
      </c>
      <c r="AX126" s="14" t="s">
        <v>23</v>
      </c>
      <c r="AY126" s="237" t="s">
        <v>131</v>
      </c>
    </row>
    <row r="127" spans="2:65" s="1" customFormat="1" ht="22.5" customHeight="1">
      <c r="B127" s="36"/>
      <c r="C127" s="190" t="s">
        <v>178</v>
      </c>
      <c r="D127" s="190" t="s">
        <v>133</v>
      </c>
      <c r="E127" s="191" t="s">
        <v>179</v>
      </c>
      <c r="F127" s="192" t="s">
        <v>180</v>
      </c>
      <c r="G127" s="193" t="s">
        <v>148</v>
      </c>
      <c r="H127" s="194">
        <v>1694.45</v>
      </c>
      <c r="I127" s="195"/>
      <c r="J127" s="196">
        <f>ROUND(I127*H127,2)</f>
        <v>0</v>
      </c>
      <c r="K127" s="192" t="s">
        <v>137</v>
      </c>
      <c r="L127" s="56"/>
      <c r="M127" s="197" t="s">
        <v>36</v>
      </c>
      <c r="N127" s="198" t="s">
        <v>51</v>
      </c>
      <c r="O127" s="37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18" t="s">
        <v>138</v>
      </c>
      <c r="AT127" s="18" t="s">
        <v>133</v>
      </c>
      <c r="AU127" s="18" t="s">
        <v>88</v>
      </c>
      <c r="AY127" s="18" t="s">
        <v>131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23</v>
      </c>
      <c r="BK127" s="201">
        <f>ROUND(I127*H127,2)</f>
        <v>0</v>
      </c>
      <c r="BL127" s="18" t="s">
        <v>138</v>
      </c>
      <c r="BM127" s="18" t="s">
        <v>181</v>
      </c>
    </row>
    <row r="128" spans="2:65" s="12" customFormat="1">
      <c r="B128" s="204"/>
      <c r="C128" s="205"/>
      <c r="D128" s="202" t="s">
        <v>142</v>
      </c>
      <c r="E128" s="206" t="s">
        <v>36</v>
      </c>
      <c r="F128" s="207" t="s">
        <v>182</v>
      </c>
      <c r="G128" s="205"/>
      <c r="H128" s="208" t="s">
        <v>36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142</v>
      </c>
      <c r="AU128" s="214" t="s">
        <v>88</v>
      </c>
      <c r="AV128" s="12" t="s">
        <v>23</v>
      </c>
      <c r="AW128" s="12" t="s">
        <v>43</v>
      </c>
      <c r="AX128" s="12" t="s">
        <v>80</v>
      </c>
      <c r="AY128" s="214" t="s">
        <v>131</v>
      </c>
    </row>
    <row r="129" spans="2:65" s="13" customFormat="1">
      <c r="B129" s="215"/>
      <c r="C129" s="216"/>
      <c r="D129" s="202" t="s">
        <v>142</v>
      </c>
      <c r="E129" s="217" t="s">
        <v>36</v>
      </c>
      <c r="F129" s="218" t="s">
        <v>183</v>
      </c>
      <c r="G129" s="216"/>
      <c r="H129" s="219">
        <v>84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142</v>
      </c>
      <c r="AU129" s="225" t="s">
        <v>88</v>
      </c>
      <c r="AV129" s="13" t="s">
        <v>88</v>
      </c>
      <c r="AW129" s="13" t="s">
        <v>43</v>
      </c>
      <c r="AX129" s="13" t="s">
        <v>80</v>
      </c>
      <c r="AY129" s="225" t="s">
        <v>131</v>
      </c>
    </row>
    <row r="130" spans="2:65" s="12" customFormat="1">
      <c r="B130" s="204"/>
      <c r="C130" s="205"/>
      <c r="D130" s="202" t="s">
        <v>142</v>
      </c>
      <c r="E130" s="206" t="s">
        <v>36</v>
      </c>
      <c r="F130" s="207" t="s">
        <v>184</v>
      </c>
      <c r="G130" s="205"/>
      <c r="H130" s="208" t="s">
        <v>36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142</v>
      </c>
      <c r="AU130" s="214" t="s">
        <v>88</v>
      </c>
      <c r="AV130" s="12" t="s">
        <v>23</v>
      </c>
      <c r="AW130" s="12" t="s">
        <v>43</v>
      </c>
      <c r="AX130" s="12" t="s">
        <v>80</v>
      </c>
      <c r="AY130" s="214" t="s">
        <v>131</v>
      </c>
    </row>
    <row r="131" spans="2:65" s="13" customFormat="1">
      <c r="B131" s="215"/>
      <c r="C131" s="216"/>
      <c r="D131" s="202" t="s">
        <v>142</v>
      </c>
      <c r="E131" s="217" t="s">
        <v>36</v>
      </c>
      <c r="F131" s="218" t="s">
        <v>185</v>
      </c>
      <c r="G131" s="216"/>
      <c r="H131" s="219">
        <v>1610.45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142</v>
      </c>
      <c r="AU131" s="225" t="s">
        <v>88</v>
      </c>
      <c r="AV131" s="13" t="s">
        <v>88</v>
      </c>
      <c r="AW131" s="13" t="s">
        <v>43</v>
      </c>
      <c r="AX131" s="13" t="s">
        <v>80</v>
      </c>
      <c r="AY131" s="225" t="s">
        <v>131</v>
      </c>
    </row>
    <row r="132" spans="2:65" s="14" customFormat="1">
      <c r="B132" s="226"/>
      <c r="C132" s="227"/>
      <c r="D132" s="228" t="s">
        <v>142</v>
      </c>
      <c r="E132" s="229" t="s">
        <v>36</v>
      </c>
      <c r="F132" s="230" t="s">
        <v>145</v>
      </c>
      <c r="G132" s="227"/>
      <c r="H132" s="231">
        <v>1694.45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142</v>
      </c>
      <c r="AU132" s="237" t="s">
        <v>88</v>
      </c>
      <c r="AV132" s="14" t="s">
        <v>138</v>
      </c>
      <c r="AW132" s="14" t="s">
        <v>43</v>
      </c>
      <c r="AX132" s="14" t="s">
        <v>23</v>
      </c>
      <c r="AY132" s="237" t="s">
        <v>131</v>
      </c>
    </row>
    <row r="133" spans="2:65" s="1" customFormat="1" ht="22.5" customHeight="1">
      <c r="B133" s="36"/>
      <c r="C133" s="190" t="s">
        <v>186</v>
      </c>
      <c r="D133" s="190" t="s">
        <v>133</v>
      </c>
      <c r="E133" s="191" t="s">
        <v>187</v>
      </c>
      <c r="F133" s="192" t="s">
        <v>188</v>
      </c>
      <c r="G133" s="193" t="s">
        <v>148</v>
      </c>
      <c r="H133" s="194">
        <v>508.33499999999998</v>
      </c>
      <c r="I133" s="195"/>
      <c r="J133" s="196">
        <f>ROUND(I133*H133,2)</f>
        <v>0</v>
      </c>
      <c r="K133" s="192" t="s">
        <v>137</v>
      </c>
      <c r="L133" s="56"/>
      <c r="M133" s="197" t="s">
        <v>36</v>
      </c>
      <c r="N133" s="198" t="s">
        <v>51</v>
      </c>
      <c r="O133" s="37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18" t="s">
        <v>138</v>
      </c>
      <c r="AT133" s="18" t="s">
        <v>133</v>
      </c>
      <c r="AU133" s="18" t="s">
        <v>88</v>
      </c>
      <c r="AY133" s="18" t="s">
        <v>131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23</v>
      </c>
      <c r="BK133" s="201">
        <f>ROUND(I133*H133,2)</f>
        <v>0</v>
      </c>
      <c r="BL133" s="18" t="s">
        <v>138</v>
      </c>
      <c r="BM133" s="18" t="s">
        <v>189</v>
      </c>
    </row>
    <row r="134" spans="2:65" s="1" customFormat="1" ht="27">
      <c r="B134" s="36"/>
      <c r="C134" s="58"/>
      <c r="D134" s="202" t="s">
        <v>140</v>
      </c>
      <c r="E134" s="58"/>
      <c r="F134" s="203" t="s">
        <v>190</v>
      </c>
      <c r="G134" s="58"/>
      <c r="H134" s="58"/>
      <c r="I134" s="158"/>
      <c r="J134" s="58"/>
      <c r="K134" s="58"/>
      <c r="L134" s="56"/>
      <c r="M134" s="73"/>
      <c r="N134" s="37"/>
      <c r="O134" s="37"/>
      <c r="P134" s="37"/>
      <c r="Q134" s="37"/>
      <c r="R134" s="37"/>
      <c r="S134" s="37"/>
      <c r="T134" s="74"/>
      <c r="AT134" s="18" t="s">
        <v>140</v>
      </c>
      <c r="AU134" s="18" t="s">
        <v>88</v>
      </c>
    </row>
    <row r="135" spans="2:65" s="12" customFormat="1">
      <c r="B135" s="204"/>
      <c r="C135" s="205"/>
      <c r="D135" s="202" t="s">
        <v>142</v>
      </c>
      <c r="E135" s="206" t="s">
        <v>36</v>
      </c>
      <c r="F135" s="207" t="s">
        <v>191</v>
      </c>
      <c r="G135" s="205"/>
      <c r="H135" s="208" t="s">
        <v>36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142</v>
      </c>
      <c r="AU135" s="214" t="s">
        <v>88</v>
      </c>
      <c r="AV135" s="12" t="s">
        <v>23</v>
      </c>
      <c r="AW135" s="12" t="s">
        <v>43</v>
      </c>
      <c r="AX135" s="12" t="s">
        <v>80</v>
      </c>
      <c r="AY135" s="214" t="s">
        <v>131</v>
      </c>
    </row>
    <row r="136" spans="2:65" s="13" customFormat="1">
      <c r="B136" s="215"/>
      <c r="C136" s="216"/>
      <c r="D136" s="202" t="s">
        <v>142</v>
      </c>
      <c r="E136" s="217" t="s">
        <v>36</v>
      </c>
      <c r="F136" s="218" t="s">
        <v>192</v>
      </c>
      <c r="G136" s="216"/>
      <c r="H136" s="219">
        <v>508.33499999999998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142</v>
      </c>
      <c r="AU136" s="225" t="s">
        <v>88</v>
      </c>
      <c r="AV136" s="13" t="s">
        <v>88</v>
      </c>
      <c r="AW136" s="13" t="s">
        <v>43</v>
      </c>
      <c r="AX136" s="13" t="s">
        <v>80</v>
      </c>
      <c r="AY136" s="225" t="s">
        <v>131</v>
      </c>
    </row>
    <row r="137" spans="2:65" s="14" customFormat="1">
      <c r="B137" s="226"/>
      <c r="C137" s="227"/>
      <c r="D137" s="228" t="s">
        <v>142</v>
      </c>
      <c r="E137" s="229" t="s">
        <v>36</v>
      </c>
      <c r="F137" s="230" t="s">
        <v>145</v>
      </c>
      <c r="G137" s="227"/>
      <c r="H137" s="231">
        <v>508.33499999999998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142</v>
      </c>
      <c r="AU137" s="237" t="s">
        <v>88</v>
      </c>
      <c r="AV137" s="14" t="s">
        <v>138</v>
      </c>
      <c r="AW137" s="14" t="s">
        <v>43</v>
      </c>
      <c r="AX137" s="14" t="s">
        <v>23</v>
      </c>
      <c r="AY137" s="237" t="s">
        <v>131</v>
      </c>
    </row>
    <row r="138" spans="2:65" s="1" customFormat="1" ht="22.5" customHeight="1">
      <c r="B138" s="36"/>
      <c r="C138" s="190" t="s">
        <v>193</v>
      </c>
      <c r="D138" s="190" t="s">
        <v>133</v>
      </c>
      <c r="E138" s="191" t="s">
        <v>194</v>
      </c>
      <c r="F138" s="192" t="s">
        <v>195</v>
      </c>
      <c r="G138" s="193" t="s">
        <v>148</v>
      </c>
      <c r="H138" s="194">
        <v>1260.45</v>
      </c>
      <c r="I138" s="195"/>
      <c r="J138" s="196">
        <f>ROUND(I138*H138,2)</f>
        <v>0</v>
      </c>
      <c r="K138" s="192" t="s">
        <v>137</v>
      </c>
      <c r="L138" s="56"/>
      <c r="M138" s="197" t="s">
        <v>36</v>
      </c>
      <c r="N138" s="198" t="s">
        <v>51</v>
      </c>
      <c r="O138" s="37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18" t="s">
        <v>138</v>
      </c>
      <c r="AT138" s="18" t="s">
        <v>133</v>
      </c>
      <c r="AU138" s="18" t="s">
        <v>88</v>
      </c>
      <c r="AY138" s="18" t="s">
        <v>131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23</v>
      </c>
      <c r="BK138" s="201">
        <f>ROUND(I138*H138,2)</f>
        <v>0</v>
      </c>
      <c r="BL138" s="18" t="s">
        <v>138</v>
      </c>
      <c r="BM138" s="18" t="s">
        <v>196</v>
      </c>
    </row>
    <row r="139" spans="2:65" s="12" customFormat="1">
      <c r="B139" s="204"/>
      <c r="C139" s="205"/>
      <c r="D139" s="202" t="s">
        <v>142</v>
      </c>
      <c r="E139" s="206" t="s">
        <v>36</v>
      </c>
      <c r="F139" s="207" t="s">
        <v>197</v>
      </c>
      <c r="G139" s="205"/>
      <c r="H139" s="208" t="s">
        <v>36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142</v>
      </c>
      <c r="AU139" s="214" t="s">
        <v>88</v>
      </c>
      <c r="AV139" s="12" t="s">
        <v>23</v>
      </c>
      <c r="AW139" s="12" t="s">
        <v>43</v>
      </c>
      <c r="AX139" s="12" t="s">
        <v>80</v>
      </c>
      <c r="AY139" s="214" t="s">
        <v>131</v>
      </c>
    </row>
    <row r="140" spans="2:65" s="12" customFormat="1">
      <c r="B140" s="204"/>
      <c r="C140" s="205"/>
      <c r="D140" s="202" t="s">
        <v>142</v>
      </c>
      <c r="E140" s="206" t="s">
        <v>36</v>
      </c>
      <c r="F140" s="207" t="s">
        <v>198</v>
      </c>
      <c r="G140" s="205"/>
      <c r="H140" s="208" t="s">
        <v>36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142</v>
      </c>
      <c r="AU140" s="214" t="s">
        <v>88</v>
      </c>
      <c r="AV140" s="12" t="s">
        <v>23</v>
      </c>
      <c r="AW140" s="12" t="s">
        <v>43</v>
      </c>
      <c r="AX140" s="12" t="s">
        <v>80</v>
      </c>
      <c r="AY140" s="214" t="s">
        <v>131</v>
      </c>
    </row>
    <row r="141" spans="2:65" s="13" customFormat="1">
      <c r="B141" s="215"/>
      <c r="C141" s="216"/>
      <c r="D141" s="202" t="s">
        <v>142</v>
      </c>
      <c r="E141" s="217" t="s">
        <v>36</v>
      </c>
      <c r="F141" s="218" t="s">
        <v>199</v>
      </c>
      <c r="G141" s="216"/>
      <c r="H141" s="219">
        <v>1260.45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142</v>
      </c>
      <c r="AU141" s="225" t="s">
        <v>88</v>
      </c>
      <c r="AV141" s="13" t="s">
        <v>88</v>
      </c>
      <c r="AW141" s="13" t="s">
        <v>43</v>
      </c>
      <c r="AX141" s="13" t="s">
        <v>80</v>
      </c>
      <c r="AY141" s="225" t="s">
        <v>131</v>
      </c>
    </row>
    <row r="142" spans="2:65" s="14" customFormat="1">
      <c r="B142" s="226"/>
      <c r="C142" s="227"/>
      <c r="D142" s="228" t="s">
        <v>142</v>
      </c>
      <c r="E142" s="229" t="s">
        <v>36</v>
      </c>
      <c r="F142" s="230" t="s">
        <v>145</v>
      </c>
      <c r="G142" s="227"/>
      <c r="H142" s="231">
        <v>1260.45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142</v>
      </c>
      <c r="AU142" s="237" t="s">
        <v>88</v>
      </c>
      <c r="AV142" s="14" t="s">
        <v>138</v>
      </c>
      <c r="AW142" s="14" t="s">
        <v>43</v>
      </c>
      <c r="AX142" s="14" t="s">
        <v>23</v>
      </c>
      <c r="AY142" s="237" t="s">
        <v>131</v>
      </c>
    </row>
    <row r="143" spans="2:65" s="1" customFormat="1" ht="22.5" customHeight="1">
      <c r="B143" s="36"/>
      <c r="C143" s="190" t="s">
        <v>200</v>
      </c>
      <c r="D143" s="190" t="s">
        <v>133</v>
      </c>
      <c r="E143" s="191" t="s">
        <v>201</v>
      </c>
      <c r="F143" s="192" t="s">
        <v>202</v>
      </c>
      <c r="G143" s="193" t="s">
        <v>148</v>
      </c>
      <c r="H143" s="194">
        <v>40.162999999999997</v>
      </c>
      <c r="I143" s="195"/>
      <c r="J143" s="196">
        <f>ROUND(I143*H143,2)</f>
        <v>0</v>
      </c>
      <c r="K143" s="192" t="s">
        <v>137</v>
      </c>
      <c r="L143" s="56"/>
      <c r="M143" s="197" t="s">
        <v>36</v>
      </c>
      <c r="N143" s="198" t="s">
        <v>51</v>
      </c>
      <c r="O143" s="37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18" t="s">
        <v>138</v>
      </c>
      <c r="AT143" s="18" t="s">
        <v>133</v>
      </c>
      <c r="AU143" s="18" t="s">
        <v>88</v>
      </c>
      <c r="AY143" s="18" t="s">
        <v>131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23</v>
      </c>
      <c r="BK143" s="201">
        <f>ROUND(I143*H143,2)</f>
        <v>0</v>
      </c>
      <c r="BL143" s="18" t="s">
        <v>138</v>
      </c>
      <c r="BM143" s="18" t="s">
        <v>203</v>
      </c>
    </row>
    <row r="144" spans="2:65" s="1" customFormat="1" ht="40.5">
      <c r="B144" s="36"/>
      <c r="C144" s="58"/>
      <c r="D144" s="202" t="s">
        <v>140</v>
      </c>
      <c r="E144" s="58"/>
      <c r="F144" s="203" t="s">
        <v>204</v>
      </c>
      <c r="G144" s="58"/>
      <c r="H144" s="58"/>
      <c r="I144" s="158"/>
      <c r="J144" s="58"/>
      <c r="K144" s="58"/>
      <c r="L144" s="56"/>
      <c r="M144" s="73"/>
      <c r="N144" s="37"/>
      <c r="O144" s="37"/>
      <c r="P144" s="37"/>
      <c r="Q144" s="37"/>
      <c r="R144" s="37"/>
      <c r="S144" s="37"/>
      <c r="T144" s="74"/>
      <c r="AT144" s="18" t="s">
        <v>140</v>
      </c>
      <c r="AU144" s="18" t="s">
        <v>88</v>
      </c>
    </row>
    <row r="145" spans="2:65" s="12" customFormat="1">
      <c r="B145" s="204"/>
      <c r="C145" s="205"/>
      <c r="D145" s="202" t="s">
        <v>142</v>
      </c>
      <c r="E145" s="206" t="s">
        <v>36</v>
      </c>
      <c r="F145" s="207" t="s">
        <v>151</v>
      </c>
      <c r="G145" s="205"/>
      <c r="H145" s="208" t="s">
        <v>36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142</v>
      </c>
      <c r="AU145" s="214" t="s">
        <v>88</v>
      </c>
      <c r="AV145" s="12" t="s">
        <v>23</v>
      </c>
      <c r="AW145" s="12" t="s">
        <v>43</v>
      </c>
      <c r="AX145" s="12" t="s">
        <v>80</v>
      </c>
      <c r="AY145" s="214" t="s">
        <v>131</v>
      </c>
    </row>
    <row r="146" spans="2:65" s="13" customFormat="1">
      <c r="B146" s="215"/>
      <c r="C146" s="216"/>
      <c r="D146" s="202" t="s">
        <v>142</v>
      </c>
      <c r="E146" s="217" t="s">
        <v>36</v>
      </c>
      <c r="F146" s="218" t="s">
        <v>152</v>
      </c>
      <c r="G146" s="216"/>
      <c r="H146" s="219">
        <v>51.75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142</v>
      </c>
      <c r="AU146" s="225" t="s">
        <v>88</v>
      </c>
      <c r="AV146" s="13" t="s">
        <v>88</v>
      </c>
      <c r="AW146" s="13" t="s">
        <v>43</v>
      </c>
      <c r="AX146" s="13" t="s">
        <v>80</v>
      </c>
      <c r="AY146" s="225" t="s">
        <v>131</v>
      </c>
    </row>
    <row r="147" spans="2:65" s="13" customFormat="1">
      <c r="B147" s="215"/>
      <c r="C147" s="216"/>
      <c r="D147" s="202" t="s">
        <v>142</v>
      </c>
      <c r="E147" s="217" t="s">
        <v>36</v>
      </c>
      <c r="F147" s="218" t="s">
        <v>153</v>
      </c>
      <c r="G147" s="216"/>
      <c r="H147" s="219">
        <v>-11.587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142</v>
      </c>
      <c r="AU147" s="225" t="s">
        <v>88</v>
      </c>
      <c r="AV147" s="13" t="s">
        <v>88</v>
      </c>
      <c r="AW147" s="13" t="s">
        <v>43</v>
      </c>
      <c r="AX147" s="13" t="s">
        <v>80</v>
      </c>
      <c r="AY147" s="225" t="s">
        <v>131</v>
      </c>
    </row>
    <row r="148" spans="2:65" s="14" customFormat="1">
      <c r="B148" s="226"/>
      <c r="C148" s="227"/>
      <c r="D148" s="228" t="s">
        <v>142</v>
      </c>
      <c r="E148" s="229" t="s">
        <v>36</v>
      </c>
      <c r="F148" s="230" t="s">
        <v>145</v>
      </c>
      <c r="G148" s="227"/>
      <c r="H148" s="231">
        <v>40.162999999999997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142</v>
      </c>
      <c r="AU148" s="237" t="s">
        <v>88</v>
      </c>
      <c r="AV148" s="14" t="s">
        <v>138</v>
      </c>
      <c r="AW148" s="14" t="s">
        <v>43</v>
      </c>
      <c r="AX148" s="14" t="s">
        <v>23</v>
      </c>
      <c r="AY148" s="237" t="s">
        <v>131</v>
      </c>
    </row>
    <row r="149" spans="2:65" s="1" customFormat="1" ht="31.5" customHeight="1">
      <c r="B149" s="36"/>
      <c r="C149" s="190" t="s">
        <v>28</v>
      </c>
      <c r="D149" s="190" t="s">
        <v>133</v>
      </c>
      <c r="E149" s="191" t="s">
        <v>205</v>
      </c>
      <c r="F149" s="192" t="s">
        <v>206</v>
      </c>
      <c r="G149" s="193" t="s">
        <v>148</v>
      </c>
      <c r="H149" s="194">
        <v>401.63</v>
      </c>
      <c r="I149" s="195"/>
      <c r="J149" s="196">
        <f>ROUND(I149*H149,2)</f>
        <v>0</v>
      </c>
      <c r="K149" s="192" t="s">
        <v>137</v>
      </c>
      <c r="L149" s="56"/>
      <c r="M149" s="197" t="s">
        <v>36</v>
      </c>
      <c r="N149" s="198" t="s">
        <v>51</v>
      </c>
      <c r="O149" s="37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18" t="s">
        <v>138</v>
      </c>
      <c r="AT149" s="18" t="s">
        <v>133</v>
      </c>
      <c r="AU149" s="18" t="s">
        <v>88</v>
      </c>
      <c r="AY149" s="18" t="s">
        <v>131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23</v>
      </c>
      <c r="BK149" s="201">
        <f>ROUND(I149*H149,2)</f>
        <v>0</v>
      </c>
      <c r="BL149" s="18" t="s">
        <v>138</v>
      </c>
      <c r="BM149" s="18" t="s">
        <v>207</v>
      </c>
    </row>
    <row r="150" spans="2:65" s="1" customFormat="1" ht="40.5">
      <c r="B150" s="36"/>
      <c r="C150" s="58"/>
      <c r="D150" s="202" t="s">
        <v>140</v>
      </c>
      <c r="E150" s="58"/>
      <c r="F150" s="203" t="s">
        <v>208</v>
      </c>
      <c r="G150" s="58"/>
      <c r="H150" s="58"/>
      <c r="I150" s="158"/>
      <c r="J150" s="58"/>
      <c r="K150" s="58"/>
      <c r="L150" s="56"/>
      <c r="M150" s="73"/>
      <c r="N150" s="37"/>
      <c r="O150" s="37"/>
      <c r="P150" s="37"/>
      <c r="Q150" s="37"/>
      <c r="R150" s="37"/>
      <c r="S150" s="37"/>
      <c r="T150" s="74"/>
      <c r="AT150" s="18" t="s">
        <v>140</v>
      </c>
      <c r="AU150" s="18" t="s">
        <v>88</v>
      </c>
    </row>
    <row r="151" spans="2:65" s="12" customFormat="1">
      <c r="B151" s="204"/>
      <c r="C151" s="205"/>
      <c r="D151" s="202" t="s">
        <v>142</v>
      </c>
      <c r="E151" s="206" t="s">
        <v>36</v>
      </c>
      <c r="F151" s="207" t="s">
        <v>209</v>
      </c>
      <c r="G151" s="205"/>
      <c r="H151" s="208" t="s">
        <v>36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142</v>
      </c>
      <c r="AU151" s="214" t="s">
        <v>88</v>
      </c>
      <c r="AV151" s="12" t="s">
        <v>23</v>
      </c>
      <c r="AW151" s="12" t="s">
        <v>43</v>
      </c>
      <c r="AX151" s="12" t="s">
        <v>80</v>
      </c>
      <c r="AY151" s="214" t="s">
        <v>131</v>
      </c>
    </row>
    <row r="152" spans="2:65" s="13" customFormat="1">
      <c r="B152" s="215"/>
      <c r="C152" s="216"/>
      <c r="D152" s="202" t="s">
        <v>142</v>
      </c>
      <c r="E152" s="217" t="s">
        <v>36</v>
      </c>
      <c r="F152" s="218" t="s">
        <v>210</v>
      </c>
      <c r="G152" s="216"/>
      <c r="H152" s="219">
        <v>401.63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142</v>
      </c>
      <c r="AU152" s="225" t="s">
        <v>88</v>
      </c>
      <c r="AV152" s="13" t="s">
        <v>88</v>
      </c>
      <c r="AW152" s="13" t="s">
        <v>43</v>
      </c>
      <c r="AX152" s="13" t="s">
        <v>80</v>
      </c>
      <c r="AY152" s="225" t="s">
        <v>131</v>
      </c>
    </row>
    <row r="153" spans="2:65" s="14" customFormat="1">
      <c r="B153" s="226"/>
      <c r="C153" s="227"/>
      <c r="D153" s="228" t="s">
        <v>142</v>
      </c>
      <c r="E153" s="229" t="s">
        <v>36</v>
      </c>
      <c r="F153" s="230" t="s">
        <v>145</v>
      </c>
      <c r="G153" s="227"/>
      <c r="H153" s="231">
        <v>401.63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142</v>
      </c>
      <c r="AU153" s="237" t="s">
        <v>88</v>
      </c>
      <c r="AV153" s="14" t="s">
        <v>138</v>
      </c>
      <c r="AW153" s="14" t="s">
        <v>43</v>
      </c>
      <c r="AX153" s="14" t="s">
        <v>23</v>
      </c>
      <c r="AY153" s="237" t="s">
        <v>131</v>
      </c>
    </row>
    <row r="154" spans="2:65" s="1" customFormat="1" ht="22.5" customHeight="1">
      <c r="B154" s="36"/>
      <c r="C154" s="190" t="s">
        <v>211</v>
      </c>
      <c r="D154" s="190" t="s">
        <v>133</v>
      </c>
      <c r="E154" s="191" t="s">
        <v>212</v>
      </c>
      <c r="F154" s="192" t="s">
        <v>213</v>
      </c>
      <c r="G154" s="193" t="s">
        <v>148</v>
      </c>
      <c r="H154" s="194">
        <v>40.162999999999997</v>
      </c>
      <c r="I154" s="195"/>
      <c r="J154" s="196">
        <f>ROUND(I154*H154,2)</f>
        <v>0</v>
      </c>
      <c r="K154" s="192" t="s">
        <v>137</v>
      </c>
      <c r="L154" s="56"/>
      <c r="M154" s="197" t="s">
        <v>36</v>
      </c>
      <c r="N154" s="198" t="s">
        <v>51</v>
      </c>
      <c r="O154" s="37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18" t="s">
        <v>138</v>
      </c>
      <c r="AT154" s="18" t="s">
        <v>133</v>
      </c>
      <c r="AU154" s="18" t="s">
        <v>88</v>
      </c>
      <c r="AY154" s="18" t="s">
        <v>131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23</v>
      </c>
      <c r="BK154" s="201">
        <f>ROUND(I154*H154,2)</f>
        <v>0</v>
      </c>
      <c r="BL154" s="18" t="s">
        <v>138</v>
      </c>
      <c r="BM154" s="18" t="s">
        <v>214</v>
      </c>
    </row>
    <row r="155" spans="2:65" s="1" customFormat="1">
      <c r="B155" s="36"/>
      <c r="C155" s="58"/>
      <c r="D155" s="202" t="s">
        <v>140</v>
      </c>
      <c r="E155" s="58"/>
      <c r="F155" s="203" t="s">
        <v>213</v>
      </c>
      <c r="G155" s="58"/>
      <c r="H155" s="58"/>
      <c r="I155" s="158"/>
      <c r="J155" s="58"/>
      <c r="K155" s="58"/>
      <c r="L155" s="56"/>
      <c r="M155" s="73"/>
      <c r="N155" s="37"/>
      <c r="O155" s="37"/>
      <c r="P155" s="37"/>
      <c r="Q155" s="37"/>
      <c r="R155" s="37"/>
      <c r="S155" s="37"/>
      <c r="T155" s="74"/>
      <c r="AT155" s="18" t="s">
        <v>140</v>
      </c>
      <c r="AU155" s="18" t="s">
        <v>88</v>
      </c>
    </row>
    <row r="156" spans="2:65" s="12" customFormat="1">
      <c r="B156" s="204"/>
      <c r="C156" s="205"/>
      <c r="D156" s="202" t="s">
        <v>142</v>
      </c>
      <c r="E156" s="206" t="s">
        <v>36</v>
      </c>
      <c r="F156" s="207" t="s">
        <v>215</v>
      </c>
      <c r="G156" s="205"/>
      <c r="H156" s="208" t="s">
        <v>36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142</v>
      </c>
      <c r="AU156" s="214" t="s">
        <v>88</v>
      </c>
      <c r="AV156" s="12" t="s">
        <v>23</v>
      </c>
      <c r="AW156" s="12" t="s">
        <v>43</v>
      </c>
      <c r="AX156" s="12" t="s">
        <v>80</v>
      </c>
      <c r="AY156" s="214" t="s">
        <v>131</v>
      </c>
    </row>
    <row r="157" spans="2:65" s="13" customFormat="1">
      <c r="B157" s="215"/>
      <c r="C157" s="216"/>
      <c r="D157" s="228" t="s">
        <v>142</v>
      </c>
      <c r="E157" s="238" t="s">
        <v>36</v>
      </c>
      <c r="F157" s="239" t="s">
        <v>216</v>
      </c>
      <c r="G157" s="216"/>
      <c r="H157" s="240">
        <v>40.162999999999997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142</v>
      </c>
      <c r="AU157" s="225" t="s">
        <v>88</v>
      </c>
      <c r="AV157" s="13" t="s">
        <v>88</v>
      </c>
      <c r="AW157" s="13" t="s">
        <v>43</v>
      </c>
      <c r="AX157" s="13" t="s">
        <v>23</v>
      </c>
      <c r="AY157" s="225" t="s">
        <v>131</v>
      </c>
    </row>
    <row r="158" spans="2:65" s="1" customFormat="1" ht="22.5" customHeight="1">
      <c r="B158" s="36"/>
      <c r="C158" s="190" t="s">
        <v>217</v>
      </c>
      <c r="D158" s="190" t="s">
        <v>133</v>
      </c>
      <c r="E158" s="191" t="s">
        <v>218</v>
      </c>
      <c r="F158" s="192" t="s">
        <v>219</v>
      </c>
      <c r="G158" s="193" t="s">
        <v>148</v>
      </c>
      <c r="H158" s="194">
        <v>1260.45</v>
      </c>
      <c r="I158" s="195"/>
      <c r="J158" s="196">
        <f>ROUND(I158*H158,2)</f>
        <v>0</v>
      </c>
      <c r="K158" s="192" t="s">
        <v>137</v>
      </c>
      <c r="L158" s="56"/>
      <c r="M158" s="197" t="s">
        <v>36</v>
      </c>
      <c r="N158" s="198" t="s">
        <v>51</v>
      </c>
      <c r="O158" s="37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18" t="s">
        <v>138</v>
      </c>
      <c r="AT158" s="18" t="s">
        <v>133</v>
      </c>
      <c r="AU158" s="18" t="s">
        <v>88</v>
      </c>
      <c r="AY158" s="18" t="s">
        <v>131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23</v>
      </c>
      <c r="BK158" s="201">
        <f>ROUND(I158*H158,2)</f>
        <v>0</v>
      </c>
      <c r="BL158" s="18" t="s">
        <v>138</v>
      </c>
      <c r="BM158" s="18" t="s">
        <v>220</v>
      </c>
    </row>
    <row r="159" spans="2:65" s="1" customFormat="1" ht="27">
      <c r="B159" s="36"/>
      <c r="C159" s="58"/>
      <c r="D159" s="202" t="s">
        <v>140</v>
      </c>
      <c r="E159" s="58"/>
      <c r="F159" s="203" t="s">
        <v>221</v>
      </c>
      <c r="G159" s="58"/>
      <c r="H159" s="58"/>
      <c r="I159" s="158"/>
      <c r="J159" s="58"/>
      <c r="K159" s="58"/>
      <c r="L159" s="56"/>
      <c r="M159" s="73"/>
      <c r="N159" s="37"/>
      <c r="O159" s="37"/>
      <c r="P159" s="37"/>
      <c r="Q159" s="37"/>
      <c r="R159" s="37"/>
      <c r="S159" s="37"/>
      <c r="T159" s="74"/>
      <c r="AT159" s="18" t="s">
        <v>140</v>
      </c>
      <c r="AU159" s="18" t="s">
        <v>88</v>
      </c>
    </row>
    <row r="160" spans="2:65" s="12" customFormat="1">
      <c r="B160" s="204"/>
      <c r="C160" s="205"/>
      <c r="D160" s="202" t="s">
        <v>142</v>
      </c>
      <c r="E160" s="206" t="s">
        <v>36</v>
      </c>
      <c r="F160" s="207" t="s">
        <v>222</v>
      </c>
      <c r="G160" s="205"/>
      <c r="H160" s="208" t="s">
        <v>36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142</v>
      </c>
      <c r="AU160" s="214" t="s">
        <v>88</v>
      </c>
      <c r="AV160" s="12" t="s">
        <v>23</v>
      </c>
      <c r="AW160" s="12" t="s">
        <v>43</v>
      </c>
      <c r="AX160" s="12" t="s">
        <v>80</v>
      </c>
      <c r="AY160" s="214" t="s">
        <v>131</v>
      </c>
    </row>
    <row r="161" spans="2:65" s="13" customFormat="1">
      <c r="B161" s="215"/>
      <c r="C161" s="216"/>
      <c r="D161" s="202" t="s">
        <v>142</v>
      </c>
      <c r="E161" s="217" t="s">
        <v>36</v>
      </c>
      <c r="F161" s="218" t="s">
        <v>185</v>
      </c>
      <c r="G161" s="216"/>
      <c r="H161" s="219">
        <v>1610.45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142</v>
      </c>
      <c r="AU161" s="225" t="s">
        <v>88</v>
      </c>
      <c r="AV161" s="13" t="s">
        <v>88</v>
      </c>
      <c r="AW161" s="13" t="s">
        <v>43</v>
      </c>
      <c r="AX161" s="13" t="s">
        <v>80</v>
      </c>
      <c r="AY161" s="225" t="s">
        <v>131</v>
      </c>
    </row>
    <row r="162" spans="2:65" s="12" customFormat="1">
      <c r="B162" s="204"/>
      <c r="C162" s="205"/>
      <c r="D162" s="202" t="s">
        <v>142</v>
      </c>
      <c r="E162" s="206" t="s">
        <v>36</v>
      </c>
      <c r="F162" s="207" t="s">
        <v>223</v>
      </c>
      <c r="G162" s="205"/>
      <c r="H162" s="208" t="s">
        <v>36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142</v>
      </c>
      <c r="AU162" s="214" t="s">
        <v>88</v>
      </c>
      <c r="AV162" s="12" t="s">
        <v>23</v>
      </c>
      <c r="AW162" s="12" t="s">
        <v>43</v>
      </c>
      <c r="AX162" s="12" t="s">
        <v>80</v>
      </c>
      <c r="AY162" s="214" t="s">
        <v>131</v>
      </c>
    </row>
    <row r="163" spans="2:65" s="13" customFormat="1">
      <c r="B163" s="215"/>
      <c r="C163" s="216"/>
      <c r="D163" s="202" t="s">
        <v>142</v>
      </c>
      <c r="E163" s="217" t="s">
        <v>36</v>
      </c>
      <c r="F163" s="218" t="s">
        <v>224</v>
      </c>
      <c r="G163" s="216"/>
      <c r="H163" s="219">
        <v>-350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142</v>
      </c>
      <c r="AU163" s="225" t="s">
        <v>88</v>
      </c>
      <c r="AV163" s="13" t="s">
        <v>88</v>
      </c>
      <c r="AW163" s="13" t="s">
        <v>43</v>
      </c>
      <c r="AX163" s="13" t="s">
        <v>80</v>
      </c>
      <c r="AY163" s="225" t="s">
        <v>131</v>
      </c>
    </row>
    <row r="164" spans="2:65" s="14" customFormat="1">
      <c r="B164" s="226"/>
      <c r="C164" s="227"/>
      <c r="D164" s="228" t="s">
        <v>142</v>
      </c>
      <c r="E164" s="229" t="s">
        <v>36</v>
      </c>
      <c r="F164" s="230" t="s">
        <v>145</v>
      </c>
      <c r="G164" s="227"/>
      <c r="H164" s="231">
        <v>1260.45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142</v>
      </c>
      <c r="AU164" s="237" t="s">
        <v>88</v>
      </c>
      <c r="AV164" s="14" t="s">
        <v>138</v>
      </c>
      <c r="AW164" s="14" t="s">
        <v>43</v>
      </c>
      <c r="AX164" s="14" t="s">
        <v>23</v>
      </c>
      <c r="AY164" s="237" t="s">
        <v>131</v>
      </c>
    </row>
    <row r="165" spans="2:65" s="1" customFormat="1" ht="22.5" customHeight="1">
      <c r="B165" s="36"/>
      <c r="C165" s="190" t="s">
        <v>225</v>
      </c>
      <c r="D165" s="190" t="s">
        <v>133</v>
      </c>
      <c r="E165" s="191" t="s">
        <v>226</v>
      </c>
      <c r="F165" s="192" t="s">
        <v>227</v>
      </c>
      <c r="G165" s="193" t="s">
        <v>148</v>
      </c>
      <c r="H165" s="194">
        <v>9</v>
      </c>
      <c r="I165" s="195"/>
      <c r="J165" s="196">
        <f>ROUND(I165*H165,2)</f>
        <v>0</v>
      </c>
      <c r="K165" s="192" t="s">
        <v>36</v>
      </c>
      <c r="L165" s="56"/>
      <c r="M165" s="197" t="s">
        <v>36</v>
      </c>
      <c r="N165" s="198" t="s">
        <v>51</v>
      </c>
      <c r="O165" s="37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18" t="s">
        <v>138</v>
      </c>
      <c r="AT165" s="18" t="s">
        <v>133</v>
      </c>
      <c r="AU165" s="18" t="s">
        <v>88</v>
      </c>
      <c r="AY165" s="18" t="s">
        <v>131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23</v>
      </c>
      <c r="BK165" s="201">
        <f>ROUND(I165*H165,2)</f>
        <v>0</v>
      </c>
      <c r="BL165" s="18" t="s">
        <v>138</v>
      </c>
      <c r="BM165" s="18" t="s">
        <v>228</v>
      </c>
    </row>
    <row r="166" spans="2:65" s="1" customFormat="1">
      <c r="B166" s="36"/>
      <c r="C166" s="58"/>
      <c r="D166" s="202" t="s">
        <v>140</v>
      </c>
      <c r="E166" s="58"/>
      <c r="F166" s="203" t="s">
        <v>227</v>
      </c>
      <c r="G166" s="58"/>
      <c r="H166" s="58"/>
      <c r="I166" s="158"/>
      <c r="J166" s="58"/>
      <c r="K166" s="58"/>
      <c r="L166" s="56"/>
      <c r="M166" s="73"/>
      <c r="N166" s="37"/>
      <c r="O166" s="37"/>
      <c r="P166" s="37"/>
      <c r="Q166" s="37"/>
      <c r="R166" s="37"/>
      <c r="S166" s="37"/>
      <c r="T166" s="74"/>
      <c r="AT166" s="18" t="s">
        <v>140</v>
      </c>
      <c r="AU166" s="18" t="s">
        <v>88</v>
      </c>
    </row>
    <row r="167" spans="2:65" s="12" customFormat="1">
      <c r="B167" s="204"/>
      <c r="C167" s="205"/>
      <c r="D167" s="202" t="s">
        <v>142</v>
      </c>
      <c r="E167" s="206" t="s">
        <v>36</v>
      </c>
      <c r="F167" s="207" t="s">
        <v>229</v>
      </c>
      <c r="G167" s="205"/>
      <c r="H167" s="208" t="s">
        <v>36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142</v>
      </c>
      <c r="AU167" s="214" t="s">
        <v>88</v>
      </c>
      <c r="AV167" s="12" t="s">
        <v>23</v>
      </c>
      <c r="AW167" s="12" t="s">
        <v>43</v>
      </c>
      <c r="AX167" s="12" t="s">
        <v>80</v>
      </c>
      <c r="AY167" s="214" t="s">
        <v>131</v>
      </c>
    </row>
    <row r="168" spans="2:65" s="13" customFormat="1">
      <c r="B168" s="215"/>
      <c r="C168" s="216"/>
      <c r="D168" s="202" t="s">
        <v>142</v>
      </c>
      <c r="E168" s="217" t="s">
        <v>36</v>
      </c>
      <c r="F168" s="218" t="s">
        <v>230</v>
      </c>
      <c r="G168" s="216"/>
      <c r="H168" s="219">
        <v>9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142</v>
      </c>
      <c r="AU168" s="225" t="s">
        <v>88</v>
      </c>
      <c r="AV168" s="13" t="s">
        <v>88</v>
      </c>
      <c r="AW168" s="13" t="s">
        <v>43</v>
      </c>
      <c r="AX168" s="13" t="s">
        <v>80</v>
      </c>
      <c r="AY168" s="225" t="s">
        <v>131</v>
      </c>
    </row>
    <row r="169" spans="2:65" s="14" customFormat="1">
      <c r="B169" s="226"/>
      <c r="C169" s="227"/>
      <c r="D169" s="228" t="s">
        <v>142</v>
      </c>
      <c r="E169" s="229" t="s">
        <v>36</v>
      </c>
      <c r="F169" s="230" t="s">
        <v>145</v>
      </c>
      <c r="G169" s="227"/>
      <c r="H169" s="231">
        <v>9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142</v>
      </c>
      <c r="AU169" s="237" t="s">
        <v>88</v>
      </c>
      <c r="AV169" s="14" t="s">
        <v>138</v>
      </c>
      <c r="AW169" s="14" t="s">
        <v>43</v>
      </c>
      <c r="AX169" s="14" t="s">
        <v>23</v>
      </c>
      <c r="AY169" s="237" t="s">
        <v>131</v>
      </c>
    </row>
    <row r="170" spans="2:65" s="1" customFormat="1" ht="22.5" customHeight="1">
      <c r="B170" s="36"/>
      <c r="C170" s="190" t="s">
        <v>231</v>
      </c>
      <c r="D170" s="190" t="s">
        <v>133</v>
      </c>
      <c r="E170" s="191" t="s">
        <v>232</v>
      </c>
      <c r="F170" s="192" t="s">
        <v>233</v>
      </c>
      <c r="G170" s="193" t="s">
        <v>136</v>
      </c>
      <c r="H170" s="194">
        <v>30</v>
      </c>
      <c r="I170" s="195"/>
      <c r="J170" s="196">
        <f>ROUND(I170*H170,2)</f>
        <v>0</v>
      </c>
      <c r="K170" s="192" t="s">
        <v>137</v>
      </c>
      <c r="L170" s="56"/>
      <c r="M170" s="197" t="s">
        <v>36</v>
      </c>
      <c r="N170" s="198" t="s">
        <v>51</v>
      </c>
      <c r="O170" s="37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18" t="s">
        <v>138</v>
      </c>
      <c r="AT170" s="18" t="s">
        <v>133</v>
      </c>
      <c r="AU170" s="18" t="s">
        <v>88</v>
      </c>
      <c r="AY170" s="18" t="s">
        <v>131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23</v>
      </c>
      <c r="BK170" s="201">
        <f>ROUND(I170*H170,2)</f>
        <v>0</v>
      </c>
      <c r="BL170" s="18" t="s">
        <v>138</v>
      </c>
      <c r="BM170" s="18" t="s">
        <v>234</v>
      </c>
    </row>
    <row r="171" spans="2:65" s="1" customFormat="1" ht="27">
      <c r="B171" s="36"/>
      <c r="C171" s="58"/>
      <c r="D171" s="202" t="s">
        <v>140</v>
      </c>
      <c r="E171" s="58"/>
      <c r="F171" s="203" t="s">
        <v>235</v>
      </c>
      <c r="G171" s="58"/>
      <c r="H171" s="58"/>
      <c r="I171" s="158"/>
      <c r="J171" s="58"/>
      <c r="K171" s="58"/>
      <c r="L171" s="56"/>
      <c r="M171" s="73"/>
      <c r="N171" s="37"/>
      <c r="O171" s="37"/>
      <c r="P171" s="37"/>
      <c r="Q171" s="37"/>
      <c r="R171" s="37"/>
      <c r="S171" s="37"/>
      <c r="T171" s="74"/>
      <c r="AT171" s="18" t="s">
        <v>140</v>
      </c>
      <c r="AU171" s="18" t="s">
        <v>88</v>
      </c>
    </row>
    <row r="172" spans="2:65" s="12" customFormat="1">
      <c r="B172" s="204"/>
      <c r="C172" s="205"/>
      <c r="D172" s="202" t="s">
        <v>142</v>
      </c>
      <c r="E172" s="206" t="s">
        <v>36</v>
      </c>
      <c r="F172" s="207" t="s">
        <v>143</v>
      </c>
      <c r="G172" s="205"/>
      <c r="H172" s="208" t="s">
        <v>36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142</v>
      </c>
      <c r="AU172" s="214" t="s">
        <v>88</v>
      </c>
      <c r="AV172" s="12" t="s">
        <v>23</v>
      </c>
      <c r="AW172" s="12" t="s">
        <v>43</v>
      </c>
      <c r="AX172" s="12" t="s">
        <v>80</v>
      </c>
      <c r="AY172" s="214" t="s">
        <v>131</v>
      </c>
    </row>
    <row r="173" spans="2:65" s="13" customFormat="1">
      <c r="B173" s="215"/>
      <c r="C173" s="216"/>
      <c r="D173" s="202" t="s">
        <v>142</v>
      </c>
      <c r="E173" s="217" t="s">
        <v>36</v>
      </c>
      <c r="F173" s="218" t="s">
        <v>144</v>
      </c>
      <c r="G173" s="216"/>
      <c r="H173" s="219">
        <v>30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142</v>
      </c>
      <c r="AU173" s="225" t="s">
        <v>88</v>
      </c>
      <c r="AV173" s="13" t="s">
        <v>88</v>
      </c>
      <c r="AW173" s="13" t="s">
        <v>43</v>
      </c>
      <c r="AX173" s="13" t="s">
        <v>80</v>
      </c>
      <c r="AY173" s="225" t="s">
        <v>131</v>
      </c>
    </row>
    <row r="174" spans="2:65" s="14" customFormat="1">
      <c r="B174" s="226"/>
      <c r="C174" s="227"/>
      <c r="D174" s="228" t="s">
        <v>142</v>
      </c>
      <c r="E174" s="229" t="s">
        <v>36</v>
      </c>
      <c r="F174" s="230" t="s">
        <v>145</v>
      </c>
      <c r="G174" s="227"/>
      <c r="H174" s="231">
        <v>30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142</v>
      </c>
      <c r="AU174" s="237" t="s">
        <v>88</v>
      </c>
      <c r="AV174" s="14" t="s">
        <v>138</v>
      </c>
      <c r="AW174" s="14" t="s">
        <v>43</v>
      </c>
      <c r="AX174" s="14" t="s">
        <v>23</v>
      </c>
      <c r="AY174" s="237" t="s">
        <v>131</v>
      </c>
    </row>
    <row r="175" spans="2:65" s="1" customFormat="1" ht="22.5" customHeight="1">
      <c r="B175" s="36"/>
      <c r="C175" s="190" t="s">
        <v>8</v>
      </c>
      <c r="D175" s="190" t="s">
        <v>133</v>
      </c>
      <c r="E175" s="191" t="s">
        <v>236</v>
      </c>
      <c r="F175" s="192" t="s">
        <v>237</v>
      </c>
      <c r="G175" s="193" t="s">
        <v>148</v>
      </c>
      <c r="H175" s="194">
        <v>40.162999999999997</v>
      </c>
      <c r="I175" s="195"/>
      <c r="J175" s="196">
        <f>ROUND(I175*H175,2)</f>
        <v>0</v>
      </c>
      <c r="K175" s="192" t="s">
        <v>137</v>
      </c>
      <c r="L175" s="56"/>
      <c r="M175" s="197" t="s">
        <v>36</v>
      </c>
      <c r="N175" s="198" t="s">
        <v>51</v>
      </c>
      <c r="O175" s="37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18" t="s">
        <v>138</v>
      </c>
      <c r="AT175" s="18" t="s">
        <v>133</v>
      </c>
      <c r="AU175" s="18" t="s">
        <v>88</v>
      </c>
      <c r="AY175" s="18" t="s">
        <v>131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23</v>
      </c>
      <c r="BK175" s="201">
        <f>ROUND(I175*H175,2)</f>
        <v>0</v>
      </c>
      <c r="BL175" s="18" t="s">
        <v>138</v>
      </c>
      <c r="BM175" s="18" t="s">
        <v>238</v>
      </c>
    </row>
    <row r="176" spans="2:65" s="1" customFormat="1" ht="40.5">
      <c r="B176" s="36"/>
      <c r="C176" s="58"/>
      <c r="D176" s="202" t="s">
        <v>140</v>
      </c>
      <c r="E176" s="58"/>
      <c r="F176" s="203" t="s">
        <v>239</v>
      </c>
      <c r="G176" s="58"/>
      <c r="H176" s="58"/>
      <c r="I176" s="158"/>
      <c r="J176" s="58"/>
      <c r="K176" s="58"/>
      <c r="L176" s="56"/>
      <c r="M176" s="73"/>
      <c r="N176" s="37"/>
      <c r="O176" s="37"/>
      <c r="P176" s="37"/>
      <c r="Q176" s="37"/>
      <c r="R176" s="37"/>
      <c r="S176" s="37"/>
      <c r="T176" s="74"/>
      <c r="AT176" s="18" t="s">
        <v>140</v>
      </c>
      <c r="AU176" s="18" t="s">
        <v>88</v>
      </c>
    </row>
    <row r="177" spans="2:65" s="12" customFormat="1">
      <c r="B177" s="204"/>
      <c r="C177" s="205"/>
      <c r="D177" s="202" t="s">
        <v>142</v>
      </c>
      <c r="E177" s="206" t="s">
        <v>36</v>
      </c>
      <c r="F177" s="207" t="s">
        <v>240</v>
      </c>
      <c r="G177" s="205"/>
      <c r="H177" s="208" t="s">
        <v>36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142</v>
      </c>
      <c r="AU177" s="214" t="s">
        <v>88</v>
      </c>
      <c r="AV177" s="12" t="s">
        <v>23</v>
      </c>
      <c r="AW177" s="12" t="s">
        <v>43</v>
      </c>
      <c r="AX177" s="12" t="s">
        <v>80</v>
      </c>
      <c r="AY177" s="214" t="s">
        <v>131</v>
      </c>
    </row>
    <row r="178" spans="2:65" s="13" customFormat="1">
      <c r="B178" s="215"/>
      <c r="C178" s="216"/>
      <c r="D178" s="202" t="s">
        <v>142</v>
      </c>
      <c r="E178" s="217" t="s">
        <v>36</v>
      </c>
      <c r="F178" s="218" t="s">
        <v>152</v>
      </c>
      <c r="G178" s="216"/>
      <c r="H178" s="219">
        <v>51.75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142</v>
      </c>
      <c r="AU178" s="225" t="s">
        <v>88</v>
      </c>
      <c r="AV178" s="13" t="s">
        <v>88</v>
      </c>
      <c r="AW178" s="13" t="s">
        <v>43</v>
      </c>
      <c r="AX178" s="13" t="s">
        <v>80</v>
      </c>
      <c r="AY178" s="225" t="s">
        <v>131</v>
      </c>
    </row>
    <row r="179" spans="2:65" s="13" customFormat="1">
      <c r="B179" s="215"/>
      <c r="C179" s="216"/>
      <c r="D179" s="202" t="s">
        <v>142</v>
      </c>
      <c r="E179" s="217" t="s">
        <v>36</v>
      </c>
      <c r="F179" s="218" t="s">
        <v>153</v>
      </c>
      <c r="G179" s="216"/>
      <c r="H179" s="219">
        <v>-11.587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142</v>
      </c>
      <c r="AU179" s="225" t="s">
        <v>88</v>
      </c>
      <c r="AV179" s="13" t="s">
        <v>88</v>
      </c>
      <c r="AW179" s="13" t="s">
        <v>43</v>
      </c>
      <c r="AX179" s="13" t="s">
        <v>80</v>
      </c>
      <c r="AY179" s="225" t="s">
        <v>131</v>
      </c>
    </row>
    <row r="180" spans="2:65" s="14" customFormat="1">
      <c r="B180" s="226"/>
      <c r="C180" s="227"/>
      <c r="D180" s="228" t="s">
        <v>142</v>
      </c>
      <c r="E180" s="229" t="s">
        <v>36</v>
      </c>
      <c r="F180" s="230" t="s">
        <v>145</v>
      </c>
      <c r="G180" s="227"/>
      <c r="H180" s="231">
        <v>40.162999999999997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142</v>
      </c>
      <c r="AU180" s="237" t="s">
        <v>88</v>
      </c>
      <c r="AV180" s="14" t="s">
        <v>138</v>
      </c>
      <c r="AW180" s="14" t="s">
        <v>43</v>
      </c>
      <c r="AX180" s="14" t="s">
        <v>23</v>
      </c>
      <c r="AY180" s="237" t="s">
        <v>131</v>
      </c>
    </row>
    <row r="181" spans="2:65" s="1" customFormat="1" ht="22.5" customHeight="1">
      <c r="B181" s="36"/>
      <c r="C181" s="241" t="s">
        <v>241</v>
      </c>
      <c r="D181" s="241" t="s">
        <v>242</v>
      </c>
      <c r="E181" s="242" t="s">
        <v>243</v>
      </c>
      <c r="F181" s="243" t="s">
        <v>244</v>
      </c>
      <c r="G181" s="244" t="s">
        <v>245</v>
      </c>
      <c r="H181" s="245">
        <v>84.341999999999999</v>
      </c>
      <c r="I181" s="246"/>
      <c r="J181" s="247">
        <f>ROUND(I181*H181,2)</f>
        <v>0</v>
      </c>
      <c r="K181" s="243" t="s">
        <v>137</v>
      </c>
      <c r="L181" s="248"/>
      <c r="M181" s="249" t="s">
        <v>36</v>
      </c>
      <c r="N181" s="250" t="s">
        <v>51</v>
      </c>
      <c r="O181" s="37"/>
      <c r="P181" s="199">
        <f>O181*H181</f>
        <v>0</v>
      </c>
      <c r="Q181" s="199">
        <v>1</v>
      </c>
      <c r="R181" s="199">
        <f>Q181*H181</f>
        <v>84.341999999999999</v>
      </c>
      <c r="S181" s="199">
        <v>0</v>
      </c>
      <c r="T181" s="200">
        <f>S181*H181</f>
        <v>0</v>
      </c>
      <c r="AR181" s="18" t="s">
        <v>193</v>
      </c>
      <c r="AT181" s="18" t="s">
        <v>242</v>
      </c>
      <c r="AU181" s="18" t="s">
        <v>88</v>
      </c>
      <c r="AY181" s="18" t="s">
        <v>131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23</v>
      </c>
      <c r="BK181" s="201">
        <f>ROUND(I181*H181,2)</f>
        <v>0</v>
      </c>
      <c r="BL181" s="18" t="s">
        <v>138</v>
      </c>
      <c r="BM181" s="18" t="s">
        <v>246</v>
      </c>
    </row>
    <row r="182" spans="2:65" s="1" customFormat="1" ht="27">
      <c r="B182" s="36"/>
      <c r="C182" s="58"/>
      <c r="D182" s="202" t="s">
        <v>140</v>
      </c>
      <c r="E182" s="58"/>
      <c r="F182" s="203" t="s">
        <v>247</v>
      </c>
      <c r="G182" s="58"/>
      <c r="H182" s="58"/>
      <c r="I182" s="158"/>
      <c r="J182" s="58"/>
      <c r="K182" s="58"/>
      <c r="L182" s="56"/>
      <c r="M182" s="73"/>
      <c r="N182" s="37"/>
      <c r="O182" s="37"/>
      <c r="P182" s="37"/>
      <c r="Q182" s="37"/>
      <c r="R182" s="37"/>
      <c r="S182" s="37"/>
      <c r="T182" s="74"/>
      <c r="AT182" s="18" t="s">
        <v>140</v>
      </c>
      <c r="AU182" s="18" t="s">
        <v>88</v>
      </c>
    </row>
    <row r="183" spans="2:65" s="12" customFormat="1">
      <c r="B183" s="204"/>
      <c r="C183" s="205"/>
      <c r="D183" s="202" t="s">
        <v>142</v>
      </c>
      <c r="E183" s="206" t="s">
        <v>36</v>
      </c>
      <c r="F183" s="207" t="s">
        <v>240</v>
      </c>
      <c r="G183" s="205"/>
      <c r="H183" s="208" t="s">
        <v>36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142</v>
      </c>
      <c r="AU183" s="214" t="s">
        <v>88</v>
      </c>
      <c r="AV183" s="12" t="s">
        <v>23</v>
      </c>
      <c r="AW183" s="12" t="s">
        <v>43</v>
      </c>
      <c r="AX183" s="12" t="s">
        <v>80</v>
      </c>
      <c r="AY183" s="214" t="s">
        <v>131</v>
      </c>
    </row>
    <row r="184" spans="2:65" s="13" customFormat="1">
      <c r="B184" s="215"/>
      <c r="C184" s="216"/>
      <c r="D184" s="202" t="s">
        <v>142</v>
      </c>
      <c r="E184" s="217" t="s">
        <v>36</v>
      </c>
      <c r="F184" s="218" t="s">
        <v>248</v>
      </c>
      <c r="G184" s="216"/>
      <c r="H184" s="219">
        <v>84.341999999999999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142</v>
      </c>
      <c r="AU184" s="225" t="s">
        <v>88</v>
      </c>
      <c r="AV184" s="13" t="s">
        <v>88</v>
      </c>
      <c r="AW184" s="13" t="s">
        <v>43</v>
      </c>
      <c r="AX184" s="13" t="s">
        <v>80</v>
      </c>
      <c r="AY184" s="225" t="s">
        <v>131</v>
      </c>
    </row>
    <row r="185" spans="2:65" s="14" customFormat="1">
      <c r="B185" s="226"/>
      <c r="C185" s="227"/>
      <c r="D185" s="228" t="s">
        <v>142</v>
      </c>
      <c r="E185" s="229" t="s">
        <v>36</v>
      </c>
      <c r="F185" s="230" t="s">
        <v>145</v>
      </c>
      <c r="G185" s="227"/>
      <c r="H185" s="231">
        <v>84.341999999999999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142</v>
      </c>
      <c r="AU185" s="237" t="s">
        <v>88</v>
      </c>
      <c r="AV185" s="14" t="s">
        <v>138</v>
      </c>
      <c r="AW185" s="14" t="s">
        <v>43</v>
      </c>
      <c r="AX185" s="14" t="s">
        <v>23</v>
      </c>
      <c r="AY185" s="237" t="s">
        <v>131</v>
      </c>
    </row>
    <row r="186" spans="2:65" s="1" customFormat="1" ht="31.5" customHeight="1">
      <c r="B186" s="36"/>
      <c r="C186" s="190" t="s">
        <v>249</v>
      </c>
      <c r="D186" s="190" t="s">
        <v>133</v>
      </c>
      <c r="E186" s="191" t="s">
        <v>250</v>
      </c>
      <c r="F186" s="192" t="s">
        <v>251</v>
      </c>
      <c r="G186" s="193" t="s">
        <v>252</v>
      </c>
      <c r="H186" s="194">
        <v>7000</v>
      </c>
      <c r="I186" s="195"/>
      <c r="J186" s="196">
        <f>ROUND(I186*H186,2)</f>
        <v>0</v>
      </c>
      <c r="K186" s="192" t="s">
        <v>137</v>
      </c>
      <c r="L186" s="56"/>
      <c r="M186" s="197" t="s">
        <v>36</v>
      </c>
      <c r="N186" s="198" t="s">
        <v>51</v>
      </c>
      <c r="O186" s="37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18" t="s">
        <v>138</v>
      </c>
      <c r="AT186" s="18" t="s">
        <v>133</v>
      </c>
      <c r="AU186" s="18" t="s">
        <v>88</v>
      </c>
      <c r="AY186" s="18" t="s">
        <v>131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23</v>
      </c>
      <c r="BK186" s="201">
        <f>ROUND(I186*H186,2)</f>
        <v>0</v>
      </c>
      <c r="BL186" s="18" t="s">
        <v>138</v>
      </c>
      <c r="BM186" s="18" t="s">
        <v>253</v>
      </c>
    </row>
    <row r="187" spans="2:65" s="12" customFormat="1">
      <c r="B187" s="204"/>
      <c r="C187" s="205"/>
      <c r="D187" s="202" t="s">
        <v>142</v>
      </c>
      <c r="E187" s="206" t="s">
        <v>36</v>
      </c>
      <c r="F187" s="207" t="s">
        <v>254</v>
      </c>
      <c r="G187" s="205"/>
      <c r="H187" s="208" t="s">
        <v>36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142</v>
      </c>
      <c r="AU187" s="214" t="s">
        <v>88</v>
      </c>
      <c r="AV187" s="12" t="s">
        <v>23</v>
      </c>
      <c r="AW187" s="12" t="s">
        <v>43</v>
      </c>
      <c r="AX187" s="12" t="s">
        <v>80</v>
      </c>
      <c r="AY187" s="214" t="s">
        <v>131</v>
      </c>
    </row>
    <row r="188" spans="2:65" s="12" customFormat="1">
      <c r="B188" s="204"/>
      <c r="C188" s="205"/>
      <c r="D188" s="202" t="s">
        <v>142</v>
      </c>
      <c r="E188" s="206" t="s">
        <v>36</v>
      </c>
      <c r="F188" s="207" t="s">
        <v>255</v>
      </c>
      <c r="G188" s="205"/>
      <c r="H188" s="208" t="s">
        <v>36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142</v>
      </c>
      <c r="AU188" s="214" t="s">
        <v>88</v>
      </c>
      <c r="AV188" s="12" t="s">
        <v>23</v>
      </c>
      <c r="AW188" s="12" t="s">
        <v>43</v>
      </c>
      <c r="AX188" s="12" t="s">
        <v>80</v>
      </c>
      <c r="AY188" s="214" t="s">
        <v>131</v>
      </c>
    </row>
    <row r="189" spans="2:65" s="13" customFormat="1">
      <c r="B189" s="215"/>
      <c r="C189" s="216"/>
      <c r="D189" s="202" t="s">
        <v>142</v>
      </c>
      <c r="E189" s="217" t="s">
        <v>36</v>
      </c>
      <c r="F189" s="218" t="s">
        <v>256</v>
      </c>
      <c r="G189" s="216"/>
      <c r="H189" s="219">
        <v>7000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142</v>
      </c>
      <c r="AU189" s="225" t="s">
        <v>88</v>
      </c>
      <c r="AV189" s="13" t="s">
        <v>88</v>
      </c>
      <c r="AW189" s="13" t="s">
        <v>43</v>
      </c>
      <c r="AX189" s="13" t="s">
        <v>80</v>
      </c>
      <c r="AY189" s="225" t="s">
        <v>131</v>
      </c>
    </row>
    <row r="190" spans="2:65" s="14" customFormat="1">
      <c r="B190" s="226"/>
      <c r="C190" s="227"/>
      <c r="D190" s="228" t="s">
        <v>142</v>
      </c>
      <c r="E190" s="229" t="s">
        <v>36</v>
      </c>
      <c r="F190" s="230" t="s">
        <v>145</v>
      </c>
      <c r="G190" s="227"/>
      <c r="H190" s="231">
        <v>7000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142</v>
      </c>
      <c r="AU190" s="237" t="s">
        <v>88</v>
      </c>
      <c r="AV190" s="14" t="s">
        <v>138</v>
      </c>
      <c r="AW190" s="14" t="s">
        <v>43</v>
      </c>
      <c r="AX190" s="14" t="s">
        <v>23</v>
      </c>
      <c r="AY190" s="237" t="s">
        <v>131</v>
      </c>
    </row>
    <row r="191" spans="2:65" s="1" customFormat="1" ht="22.5" customHeight="1">
      <c r="B191" s="36"/>
      <c r="C191" s="190" t="s">
        <v>257</v>
      </c>
      <c r="D191" s="190" t="s">
        <v>133</v>
      </c>
      <c r="E191" s="191" t="s">
        <v>258</v>
      </c>
      <c r="F191" s="192" t="s">
        <v>259</v>
      </c>
      <c r="G191" s="193" t="s">
        <v>252</v>
      </c>
      <c r="H191" s="194">
        <v>15755.625</v>
      </c>
      <c r="I191" s="195"/>
      <c r="J191" s="196">
        <f>ROUND(I191*H191,2)</f>
        <v>0</v>
      </c>
      <c r="K191" s="192" t="s">
        <v>137</v>
      </c>
      <c r="L191" s="56"/>
      <c r="M191" s="197" t="s">
        <v>36</v>
      </c>
      <c r="N191" s="198" t="s">
        <v>51</v>
      </c>
      <c r="O191" s="37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18" t="s">
        <v>138</v>
      </c>
      <c r="AT191" s="18" t="s">
        <v>133</v>
      </c>
      <c r="AU191" s="18" t="s">
        <v>88</v>
      </c>
      <c r="AY191" s="18" t="s">
        <v>131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23</v>
      </c>
      <c r="BK191" s="201">
        <f>ROUND(I191*H191,2)</f>
        <v>0</v>
      </c>
      <c r="BL191" s="18" t="s">
        <v>138</v>
      </c>
      <c r="BM191" s="18" t="s">
        <v>260</v>
      </c>
    </row>
    <row r="192" spans="2:65" s="1" customFormat="1" ht="27">
      <c r="B192" s="36"/>
      <c r="C192" s="58"/>
      <c r="D192" s="202" t="s">
        <v>140</v>
      </c>
      <c r="E192" s="58"/>
      <c r="F192" s="203" t="s">
        <v>261</v>
      </c>
      <c r="G192" s="58"/>
      <c r="H192" s="58"/>
      <c r="I192" s="158"/>
      <c r="J192" s="58"/>
      <c r="K192" s="58"/>
      <c r="L192" s="56"/>
      <c r="M192" s="73"/>
      <c r="N192" s="37"/>
      <c r="O192" s="37"/>
      <c r="P192" s="37"/>
      <c r="Q192" s="37"/>
      <c r="R192" s="37"/>
      <c r="S192" s="37"/>
      <c r="T192" s="74"/>
      <c r="AT192" s="18" t="s">
        <v>140</v>
      </c>
      <c r="AU192" s="18" t="s">
        <v>88</v>
      </c>
    </row>
    <row r="193" spans="2:65" s="12" customFormat="1">
      <c r="B193" s="204"/>
      <c r="C193" s="205"/>
      <c r="D193" s="202" t="s">
        <v>142</v>
      </c>
      <c r="E193" s="206" t="s">
        <v>36</v>
      </c>
      <c r="F193" s="207" t="s">
        <v>262</v>
      </c>
      <c r="G193" s="205"/>
      <c r="H193" s="208" t="s">
        <v>36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142</v>
      </c>
      <c r="AU193" s="214" t="s">
        <v>88</v>
      </c>
      <c r="AV193" s="12" t="s">
        <v>23</v>
      </c>
      <c r="AW193" s="12" t="s">
        <v>43</v>
      </c>
      <c r="AX193" s="12" t="s">
        <v>80</v>
      </c>
      <c r="AY193" s="214" t="s">
        <v>131</v>
      </c>
    </row>
    <row r="194" spans="2:65" s="12" customFormat="1">
      <c r="B194" s="204"/>
      <c r="C194" s="205"/>
      <c r="D194" s="202" t="s">
        <v>142</v>
      </c>
      <c r="E194" s="206" t="s">
        <v>36</v>
      </c>
      <c r="F194" s="207" t="s">
        <v>263</v>
      </c>
      <c r="G194" s="205"/>
      <c r="H194" s="208" t="s">
        <v>36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142</v>
      </c>
      <c r="AU194" s="214" t="s">
        <v>88</v>
      </c>
      <c r="AV194" s="12" t="s">
        <v>23</v>
      </c>
      <c r="AW194" s="12" t="s">
        <v>43</v>
      </c>
      <c r="AX194" s="12" t="s">
        <v>80</v>
      </c>
      <c r="AY194" s="214" t="s">
        <v>131</v>
      </c>
    </row>
    <row r="195" spans="2:65" s="13" customFormat="1">
      <c r="B195" s="215"/>
      <c r="C195" s="216"/>
      <c r="D195" s="202" t="s">
        <v>142</v>
      </c>
      <c r="E195" s="217" t="s">
        <v>36</v>
      </c>
      <c r="F195" s="218" t="s">
        <v>264</v>
      </c>
      <c r="G195" s="216"/>
      <c r="H195" s="219">
        <v>15755.625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142</v>
      </c>
      <c r="AU195" s="225" t="s">
        <v>88</v>
      </c>
      <c r="AV195" s="13" t="s">
        <v>88</v>
      </c>
      <c r="AW195" s="13" t="s">
        <v>43</v>
      </c>
      <c r="AX195" s="13" t="s">
        <v>80</v>
      </c>
      <c r="AY195" s="225" t="s">
        <v>131</v>
      </c>
    </row>
    <row r="196" spans="2:65" s="14" customFormat="1">
      <c r="B196" s="226"/>
      <c r="C196" s="227"/>
      <c r="D196" s="228" t="s">
        <v>142</v>
      </c>
      <c r="E196" s="229" t="s">
        <v>36</v>
      </c>
      <c r="F196" s="230" t="s">
        <v>145</v>
      </c>
      <c r="G196" s="227"/>
      <c r="H196" s="231">
        <v>15755.625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142</v>
      </c>
      <c r="AU196" s="237" t="s">
        <v>88</v>
      </c>
      <c r="AV196" s="14" t="s">
        <v>138</v>
      </c>
      <c r="AW196" s="14" t="s">
        <v>43</v>
      </c>
      <c r="AX196" s="14" t="s">
        <v>23</v>
      </c>
      <c r="AY196" s="237" t="s">
        <v>131</v>
      </c>
    </row>
    <row r="197" spans="2:65" s="1" customFormat="1" ht="22.5" customHeight="1">
      <c r="B197" s="36"/>
      <c r="C197" s="190" t="s">
        <v>265</v>
      </c>
      <c r="D197" s="190" t="s">
        <v>133</v>
      </c>
      <c r="E197" s="191" t="s">
        <v>266</v>
      </c>
      <c r="F197" s="192" t="s">
        <v>267</v>
      </c>
      <c r="G197" s="193" t="s">
        <v>252</v>
      </c>
      <c r="H197" s="194">
        <v>7000</v>
      </c>
      <c r="I197" s="195"/>
      <c r="J197" s="196">
        <f>ROUND(I197*H197,2)</f>
        <v>0</v>
      </c>
      <c r="K197" s="192" t="s">
        <v>137</v>
      </c>
      <c r="L197" s="56"/>
      <c r="M197" s="197" t="s">
        <v>36</v>
      </c>
      <c r="N197" s="198" t="s">
        <v>51</v>
      </c>
      <c r="O197" s="37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AR197" s="18" t="s">
        <v>138</v>
      </c>
      <c r="AT197" s="18" t="s">
        <v>133</v>
      </c>
      <c r="AU197" s="18" t="s">
        <v>88</v>
      </c>
      <c r="AY197" s="18" t="s">
        <v>131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23</v>
      </c>
      <c r="BK197" s="201">
        <f>ROUND(I197*H197,2)</f>
        <v>0</v>
      </c>
      <c r="BL197" s="18" t="s">
        <v>138</v>
      </c>
      <c r="BM197" s="18" t="s">
        <v>268</v>
      </c>
    </row>
    <row r="198" spans="2:65" s="12" customFormat="1">
      <c r="B198" s="204"/>
      <c r="C198" s="205"/>
      <c r="D198" s="202" t="s">
        <v>142</v>
      </c>
      <c r="E198" s="206" t="s">
        <v>36</v>
      </c>
      <c r="F198" s="207" t="s">
        <v>269</v>
      </c>
      <c r="G198" s="205"/>
      <c r="H198" s="208" t="s">
        <v>36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142</v>
      </c>
      <c r="AU198" s="214" t="s">
        <v>88</v>
      </c>
      <c r="AV198" s="12" t="s">
        <v>23</v>
      </c>
      <c r="AW198" s="12" t="s">
        <v>43</v>
      </c>
      <c r="AX198" s="12" t="s">
        <v>80</v>
      </c>
      <c r="AY198" s="214" t="s">
        <v>131</v>
      </c>
    </row>
    <row r="199" spans="2:65" s="13" customFormat="1">
      <c r="B199" s="215"/>
      <c r="C199" s="216"/>
      <c r="D199" s="202" t="s">
        <v>142</v>
      </c>
      <c r="E199" s="217" t="s">
        <v>36</v>
      </c>
      <c r="F199" s="218" t="s">
        <v>256</v>
      </c>
      <c r="G199" s="216"/>
      <c r="H199" s="219">
        <v>7000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142</v>
      </c>
      <c r="AU199" s="225" t="s">
        <v>88</v>
      </c>
      <c r="AV199" s="13" t="s">
        <v>88</v>
      </c>
      <c r="AW199" s="13" t="s">
        <v>43</v>
      </c>
      <c r="AX199" s="13" t="s">
        <v>80</v>
      </c>
      <c r="AY199" s="225" t="s">
        <v>131</v>
      </c>
    </row>
    <row r="200" spans="2:65" s="14" customFormat="1">
      <c r="B200" s="226"/>
      <c r="C200" s="227"/>
      <c r="D200" s="228" t="s">
        <v>142</v>
      </c>
      <c r="E200" s="229" t="s">
        <v>36</v>
      </c>
      <c r="F200" s="230" t="s">
        <v>145</v>
      </c>
      <c r="G200" s="227"/>
      <c r="H200" s="231">
        <v>7000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142</v>
      </c>
      <c r="AU200" s="237" t="s">
        <v>88</v>
      </c>
      <c r="AV200" s="14" t="s">
        <v>138</v>
      </c>
      <c r="AW200" s="14" t="s">
        <v>43</v>
      </c>
      <c r="AX200" s="14" t="s">
        <v>23</v>
      </c>
      <c r="AY200" s="237" t="s">
        <v>131</v>
      </c>
    </row>
    <row r="201" spans="2:65" s="1" customFormat="1" ht="22.5" customHeight="1">
      <c r="B201" s="36"/>
      <c r="C201" s="190" t="s">
        <v>270</v>
      </c>
      <c r="D201" s="190" t="s">
        <v>133</v>
      </c>
      <c r="E201" s="191" t="s">
        <v>271</v>
      </c>
      <c r="F201" s="192" t="s">
        <v>272</v>
      </c>
      <c r="G201" s="193" t="s">
        <v>252</v>
      </c>
      <c r="H201" s="194">
        <v>6462.12</v>
      </c>
      <c r="I201" s="195"/>
      <c r="J201" s="196">
        <f>ROUND(I201*H201,2)</f>
        <v>0</v>
      </c>
      <c r="K201" s="192" t="s">
        <v>137</v>
      </c>
      <c r="L201" s="56"/>
      <c r="M201" s="197" t="s">
        <v>36</v>
      </c>
      <c r="N201" s="198" t="s">
        <v>51</v>
      </c>
      <c r="O201" s="37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18" t="s">
        <v>138</v>
      </c>
      <c r="AT201" s="18" t="s">
        <v>133</v>
      </c>
      <c r="AU201" s="18" t="s">
        <v>88</v>
      </c>
      <c r="AY201" s="18" t="s">
        <v>131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23</v>
      </c>
      <c r="BK201" s="201">
        <f>ROUND(I201*H201,2)</f>
        <v>0</v>
      </c>
      <c r="BL201" s="18" t="s">
        <v>138</v>
      </c>
      <c r="BM201" s="18" t="s">
        <v>273</v>
      </c>
    </row>
    <row r="202" spans="2:65" s="1" customFormat="1" ht="27">
      <c r="B202" s="36"/>
      <c r="C202" s="58"/>
      <c r="D202" s="202" t="s">
        <v>140</v>
      </c>
      <c r="E202" s="58"/>
      <c r="F202" s="203" t="s">
        <v>274</v>
      </c>
      <c r="G202" s="58"/>
      <c r="H202" s="58"/>
      <c r="I202" s="158"/>
      <c r="J202" s="58"/>
      <c r="K202" s="58"/>
      <c r="L202" s="56"/>
      <c r="M202" s="73"/>
      <c r="N202" s="37"/>
      <c r="O202" s="37"/>
      <c r="P202" s="37"/>
      <c r="Q202" s="37"/>
      <c r="R202" s="37"/>
      <c r="S202" s="37"/>
      <c r="T202" s="74"/>
      <c r="AT202" s="18" t="s">
        <v>140</v>
      </c>
      <c r="AU202" s="18" t="s">
        <v>88</v>
      </c>
    </row>
    <row r="203" spans="2:65" s="12" customFormat="1">
      <c r="B203" s="204"/>
      <c r="C203" s="205"/>
      <c r="D203" s="202" t="s">
        <v>142</v>
      </c>
      <c r="E203" s="206" t="s">
        <v>36</v>
      </c>
      <c r="F203" s="207" t="s">
        <v>254</v>
      </c>
      <c r="G203" s="205"/>
      <c r="H203" s="208" t="s">
        <v>36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142</v>
      </c>
      <c r="AU203" s="214" t="s">
        <v>88</v>
      </c>
      <c r="AV203" s="12" t="s">
        <v>23</v>
      </c>
      <c r="AW203" s="12" t="s">
        <v>43</v>
      </c>
      <c r="AX203" s="12" t="s">
        <v>80</v>
      </c>
      <c r="AY203" s="214" t="s">
        <v>131</v>
      </c>
    </row>
    <row r="204" spans="2:65" s="13" customFormat="1">
      <c r="B204" s="215"/>
      <c r="C204" s="216"/>
      <c r="D204" s="202" t="s">
        <v>142</v>
      </c>
      <c r="E204" s="217" t="s">
        <v>36</v>
      </c>
      <c r="F204" s="218" t="s">
        <v>275</v>
      </c>
      <c r="G204" s="216"/>
      <c r="H204" s="219">
        <v>6462.12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142</v>
      </c>
      <c r="AU204" s="225" t="s">
        <v>88</v>
      </c>
      <c r="AV204" s="13" t="s">
        <v>88</v>
      </c>
      <c r="AW204" s="13" t="s">
        <v>43</v>
      </c>
      <c r="AX204" s="13" t="s">
        <v>80</v>
      </c>
      <c r="AY204" s="225" t="s">
        <v>131</v>
      </c>
    </row>
    <row r="205" spans="2:65" s="14" customFormat="1">
      <c r="B205" s="226"/>
      <c r="C205" s="227"/>
      <c r="D205" s="228" t="s">
        <v>142</v>
      </c>
      <c r="E205" s="229" t="s">
        <v>36</v>
      </c>
      <c r="F205" s="230" t="s">
        <v>145</v>
      </c>
      <c r="G205" s="227"/>
      <c r="H205" s="231">
        <v>6462.12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142</v>
      </c>
      <c r="AU205" s="237" t="s">
        <v>88</v>
      </c>
      <c r="AV205" s="14" t="s">
        <v>138</v>
      </c>
      <c r="AW205" s="14" t="s">
        <v>43</v>
      </c>
      <c r="AX205" s="14" t="s">
        <v>23</v>
      </c>
      <c r="AY205" s="237" t="s">
        <v>131</v>
      </c>
    </row>
    <row r="206" spans="2:65" s="1" customFormat="1" ht="22.5" customHeight="1">
      <c r="B206" s="36"/>
      <c r="C206" s="241" t="s">
        <v>7</v>
      </c>
      <c r="D206" s="241" t="s">
        <v>242</v>
      </c>
      <c r="E206" s="242" t="s">
        <v>276</v>
      </c>
      <c r="F206" s="243" t="s">
        <v>277</v>
      </c>
      <c r="G206" s="244" t="s">
        <v>278</v>
      </c>
      <c r="H206" s="245">
        <v>415.98</v>
      </c>
      <c r="I206" s="246"/>
      <c r="J206" s="247">
        <f>ROUND(I206*H206,2)</f>
        <v>0</v>
      </c>
      <c r="K206" s="243" t="s">
        <v>137</v>
      </c>
      <c r="L206" s="248"/>
      <c r="M206" s="249" t="s">
        <v>36</v>
      </c>
      <c r="N206" s="250" t="s">
        <v>51</v>
      </c>
      <c r="O206" s="37"/>
      <c r="P206" s="199">
        <f>O206*H206</f>
        <v>0</v>
      </c>
      <c r="Q206" s="199">
        <v>1E-3</v>
      </c>
      <c r="R206" s="199">
        <f>Q206*H206</f>
        <v>0.41598000000000002</v>
      </c>
      <c r="S206" s="199">
        <v>0</v>
      </c>
      <c r="T206" s="200">
        <f>S206*H206</f>
        <v>0</v>
      </c>
      <c r="AR206" s="18" t="s">
        <v>193</v>
      </c>
      <c r="AT206" s="18" t="s">
        <v>242</v>
      </c>
      <c r="AU206" s="18" t="s">
        <v>88</v>
      </c>
      <c r="AY206" s="18" t="s">
        <v>131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23</v>
      </c>
      <c r="BK206" s="201">
        <f>ROUND(I206*H206,2)</f>
        <v>0</v>
      </c>
      <c r="BL206" s="18" t="s">
        <v>138</v>
      </c>
      <c r="BM206" s="18" t="s">
        <v>279</v>
      </c>
    </row>
    <row r="207" spans="2:65" s="1" customFormat="1">
      <c r="B207" s="36"/>
      <c r="C207" s="58"/>
      <c r="D207" s="202" t="s">
        <v>140</v>
      </c>
      <c r="E207" s="58"/>
      <c r="F207" s="203" t="s">
        <v>280</v>
      </c>
      <c r="G207" s="58"/>
      <c r="H207" s="58"/>
      <c r="I207" s="158"/>
      <c r="J207" s="58"/>
      <c r="K207" s="58"/>
      <c r="L207" s="56"/>
      <c r="M207" s="73"/>
      <c r="N207" s="37"/>
      <c r="O207" s="37"/>
      <c r="P207" s="37"/>
      <c r="Q207" s="37"/>
      <c r="R207" s="37"/>
      <c r="S207" s="37"/>
      <c r="T207" s="74"/>
      <c r="AT207" s="18" t="s">
        <v>140</v>
      </c>
      <c r="AU207" s="18" t="s">
        <v>88</v>
      </c>
    </row>
    <row r="208" spans="2:65" s="12" customFormat="1">
      <c r="B208" s="204"/>
      <c r="C208" s="205"/>
      <c r="D208" s="202" t="s">
        <v>142</v>
      </c>
      <c r="E208" s="206" t="s">
        <v>36</v>
      </c>
      <c r="F208" s="207" t="s">
        <v>281</v>
      </c>
      <c r="G208" s="205"/>
      <c r="H208" s="208" t="s">
        <v>36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142</v>
      </c>
      <c r="AU208" s="214" t="s">
        <v>88</v>
      </c>
      <c r="AV208" s="12" t="s">
        <v>23</v>
      </c>
      <c r="AW208" s="12" t="s">
        <v>43</v>
      </c>
      <c r="AX208" s="12" t="s">
        <v>80</v>
      </c>
      <c r="AY208" s="214" t="s">
        <v>131</v>
      </c>
    </row>
    <row r="209" spans="2:65" s="13" customFormat="1">
      <c r="B209" s="215"/>
      <c r="C209" s="216"/>
      <c r="D209" s="202" t="s">
        <v>142</v>
      </c>
      <c r="E209" s="217" t="s">
        <v>36</v>
      </c>
      <c r="F209" s="218" t="s">
        <v>282</v>
      </c>
      <c r="G209" s="216"/>
      <c r="H209" s="219">
        <v>415.98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142</v>
      </c>
      <c r="AU209" s="225" t="s">
        <v>88</v>
      </c>
      <c r="AV209" s="13" t="s">
        <v>88</v>
      </c>
      <c r="AW209" s="13" t="s">
        <v>43</v>
      </c>
      <c r="AX209" s="13" t="s">
        <v>80</v>
      </c>
      <c r="AY209" s="225" t="s">
        <v>131</v>
      </c>
    </row>
    <row r="210" spans="2:65" s="14" customFormat="1">
      <c r="B210" s="226"/>
      <c r="C210" s="227"/>
      <c r="D210" s="228" t="s">
        <v>142</v>
      </c>
      <c r="E210" s="229" t="s">
        <v>36</v>
      </c>
      <c r="F210" s="230" t="s">
        <v>145</v>
      </c>
      <c r="G210" s="227"/>
      <c r="H210" s="231">
        <v>415.98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142</v>
      </c>
      <c r="AU210" s="237" t="s">
        <v>88</v>
      </c>
      <c r="AV210" s="14" t="s">
        <v>138</v>
      </c>
      <c r="AW210" s="14" t="s">
        <v>43</v>
      </c>
      <c r="AX210" s="14" t="s">
        <v>23</v>
      </c>
      <c r="AY210" s="237" t="s">
        <v>131</v>
      </c>
    </row>
    <row r="211" spans="2:65" s="1" customFormat="1" ht="22.5" customHeight="1">
      <c r="B211" s="36"/>
      <c r="C211" s="190" t="s">
        <v>283</v>
      </c>
      <c r="D211" s="190" t="s">
        <v>133</v>
      </c>
      <c r="E211" s="191" t="s">
        <v>284</v>
      </c>
      <c r="F211" s="192" t="s">
        <v>285</v>
      </c>
      <c r="G211" s="193" t="s">
        <v>252</v>
      </c>
      <c r="H211" s="194">
        <v>6462.12</v>
      </c>
      <c r="I211" s="195"/>
      <c r="J211" s="196">
        <f>ROUND(I211*H211,2)</f>
        <v>0</v>
      </c>
      <c r="K211" s="192" t="s">
        <v>137</v>
      </c>
      <c r="L211" s="56"/>
      <c r="M211" s="197" t="s">
        <v>36</v>
      </c>
      <c r="N211" s="198" t="s">
        <v>51</v>
      </c>
      <c r="O211" s="37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AR211" s="18" t="s">
        <v>138</v>
      </c>
      <c r="AT211" s="18" t="s">
        <v>133</v>
      </c>
      <c r="AU211" s="18" t="s">
        <v>88</v>
      </c>
      <c r="AY211" s="18" t="s">
        <v>131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23</v>
      </c>
      <c r="BK211" s="201">
        <f>ROUND(I211*H211,2)</f>
        <v>0</v>
      </c>
      <c r="BL211" s="18" t="s">
        <v>138</v>
      </c>
      <c r="BM211" s="18" t="s">
        <v>286</v>
      </c>
    </row>
    <row r="212" spans="2:65" s="1" customFormat="1">
      <c r="B212" s="36"/>
      <c r="C212" s="58"/>
      <c r="D212" s="202" t="s">
        <v>140</v>
      </c>
      <c r="E212" s="58"/>
      <c r="F212" s="203" t="s">
        <v>287</v>
      </c>
      <c r="G212" s="58"/>
      <c r="H212" s="58"/>
      <c r="I212" s="158"/>
      <c r="J212" s="58"/>
      <c r="K212" s="58"/>
      <c r="L212" s="56"/>
      <c r="M212" s="73"/>
      <c r="N212" s="37"/>
      <c r="O212" s="37"/>
      <c r="P212" s="37"/>
      <c r="Q212" s="37"/>
      <c r="R212" s="37"/>
      <c r="S212" s="37"/>
      <c r="T212" s="74"/>
      <c r="AT212" s="18" t="s">
        <v>140</v>
      </c>
      <c r="AU212" s="18" t="s">
        <v>88</v>
      </c>
    </row>
    <row r="213" spans="2:65" s="12" customFormat="1">
      <c r="B213" s="204"/>
      <c r="C213" s="205"/>
      <c r="D213" s="202" t="s">
        <v>142</v>
      </c>
      <c r="E213" s="206" t="s">
        <v>36</v>
      </c>
      <c r="F213" s="207" t="s">
        <v>254</v>
      </c>
      <c r="G213" s="205"/>
      <c r="H213" s="208" t="s">
        <v>36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142</v>
      </c>
      <c r="AU213" s="214" t="s">
        <v>88</v>
      </c>
      <c r="AV213" s="12" t="s">
        <v>23</v>
      </c>
      <c r="AW213" s="12" t="s">
        <v>43</v>
      </c>
      <c r="AX213" s="12" t="s">
        <v>80</v>
      </c>
      <c r="AY213" s="214" t="s">
        <v>131</v>
      </c>
    </row>
    <row r="214" spans="2:65" s="13" customFormat="1">
      <c r="B214" s="215"/>
      <c r="C214" s="216"/>
      <c r="D214" s="202" t="s">
        <v>142</v>
      </c>
      <c r="E214" s="217" t="s">
        <v>36</v>
      </c>
      <c r="F214" s="218" t="s">
        <v>275</v>
      </c>
      <c r="G214" s="216"/>
      <c r="H214" s="219">
        <v>6462.12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142</v>
      </c>
      <c r="AU214" s="225" t="s">
        <v>88</v>
      </c>
      <c r="AV214" s="13" t="s">
        <v>88</v>
      </c>
      <c r="AW214" s="13" t="s">
        <v>43</v>
      </c>
      <c r="AX214" s="13" t="s">
        <v>80</v>
      </c>
      <c r="AY214" s="225" t="s">
        <v>131</v>
      </c>
    </row>
    <row r="215" spans="2:65" s="14" customFormat="1">
      <c r="B215" s="226"/>
      <c r="C215" s="227"/>
      <c r="D215" s="228" t="s">
        <v>142</v>
      </c>
      <c r="E215" s="229" t="s">
        <v>36</v>
      </c>
      <c r="F215" s="230" t="s">
        <v>145</v>
      </c>
      <c r="G215" s="227"/>
      <c r="H215" s="231">
        <v>6462.12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142</v>
      </c>
      <c r="AU215" s="237" t="s">
        <v>88</v>
      </c>
      <c r="AV215" s="14" t="s">
        <v>138</v>
      </c>
      <c r="AW215" s="14" t="s">
        <v>43</v>
      </c>
      <c r="AX215" s="14" t="s">
        <v>23</v>
      </c>
      <c r="AY215" s="237" t="s">
        <v>131</v>
      </c>
    </row>
    <row r="216" spans="2:65" s="1" customFormat="1" ht="22.5" customHeight="1">
      <c r="B216" s="36"/>
      <c r="C216" s="190" t="s">
        <v>288</v>
      </c>
      <c r="D216" s="190" t="s">
        <v>133</v>
      </c>
      <c r="E216" s="191" t="s">
        <v>289</v>
      </c>
      <c r="F216" s="192" t="s">
        <v>290</v>
      </c>
      <c r="G216" s="193" t="s">
        <v>252</v>
      </c>
      <c r="H216" s="194">
        <v>22755.625</v>
      </c>
      <c r="I216" s="195"/>
      <c r="J216" s="196">
        <f>ROUND(I216*H216,2)</f>
        <v>0</v>
      </c>
      <c r="K216" s="192" t="s">
        <v>137</v>
      </c>
      <c r="L216" s="56"/>
      <c r="M216" s="197" t="s">
        <v>36</v>
      </c>
      <c r="N216" s="198" t="s">
        <v>51</v>
      </c>
      <c r="O216" s="37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AR216" s="18" t="s">
        <v>138</v>
      </c>
      <c r="AT216" s="18" t="s">
        <v>133</v>
      </c>
      <c r="AU216" s="18" t="s">
        <v>88</v>
      </c>
      <c r="AY216" s="18" t="s">
        <v>131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23</v>
      </c>
      <c r="BK216" s="201">
        <f>ROUND(I216*H216,2)</f>
        <v>0</v>
      </c>
      <c r="BL216" s="18" t="s">
        <v>138</v>
      </c>
      <c r="BM216" s="18" t="s">
        <v>291</v>
      </c>
    </row>
    <row r="217" spans="2:65" s="1" customFormat="1">
      <c r="B217" s="36"/>
      <c r="C217" s="58"/>
      <c r="D217" s="202" t="s">
        <v>140</v>
      </c>
      <c r="E217" s="58"/>
      <c r="F217" s="203" t="s">
        <v>292</v>
      </c>
      <c r="G217" s="58"/>
      <c r="H217" s="58"/>
      <c r="I217" s="158"/>
      <c r="J217" s="58"/>
      <c r="K217" s="58"/>
      <c r="L217" s="56"/>
      <c r="M217" s="73"/>
      <c r="N217" s="37"/>
      <c r="O217" s="37"/>
      <c r="P217" s="37"/>
      <c r="Q217" s="37"/>
      <c r="R217" s="37"/>
      <c r="S217" s="37"/>
      <c r="T217" s="74"/>
      <c r="AT217" s="18" t="s">
        <v>140</v>
      </c>
      <c r="AU217" s="18" t="s">
        <v>88</v>
      </c>
    </row>
    <row r="218" spans="2:65" s="12" customFormat="1" ht="27">
      <c r="B218" s="204"/>
      <c r="C218" s="205"/>
      <c r="D218" s="202" t="s">
        <v>142</v>
      </c>
      <c r="E218" s="206" t="s">
        <v>36</v>
      </c>
      <c r="F218" s="207" t="s">
        <v>293</v>
      </c>
      <c r="G218" s="205"/>
      <c r="H218" s="208" t="s">
        <v>36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142</v>
      </c>
      <c r="AU218" s="214" t="s">
        <v>88</v>
      </c>
      <c r="AV218" s="12" t="s">
        <v>23</v>
      </c>
      <c r="AW218" s="12" t="s">
        <v>43</v>
      </c>
      <c r="AX218" s="12" t="s">
        <v>80</v>
      </c>
      <c r="AY218" s="214" t="s">
        <v>131</v>
      </c>
    </row>
    <row r="219" spans="2:65" s="13" customFormat="1">
      <c r="B219" s="215"/>
      <c r="C219" s="216"/>
      <c r="D219" s="202" t="s">
        <v>142</v>
      </c>
      <c r="E219" s="217" t="s">
        <v>36</v>
      </c>
      <c r="F219" s="218" t="s">
        <v>264</v>
      </c>
      <c r="G219" s="216"/>
      <c r="H219" s="219">
        <v>15755.625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142</v>
      </c>
      <c r="AU219" s="225" t="s">
        <v>88</v>
      </c>
      <c r="AV219" s="13" t="s">
        <v>88</v>
      </c>
      <c r="AW219" s="13" t="s">
        <v>43</v>
      </c>
      <c r="AX219" s="13" t="s">
        <v>80</v>
      </c>
      <c r="AY219" s="225" t="s">
        <v>131</v>
      </c>
    </row>
    <row r="220" spans="2:65" s="12" customFormat="1">
      <c r="B220" s="204"/>
      <c r="C220" s="205"/>
      <c r="D220" s="202" t="s">
        <v>142</v>
      </c>
      <c r="E220" s="206" t="s">
        <v>36</v>
      </c>
      <c r="F220" s="207" t="s">
        <v>294</v>
      </c>
      <c r="G220" s="205"/>
      <c r="H220" s="208" t="s">
        <v>36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142</v>
      </c>
      <c r="AU220" s="214" t="s">
        <v>88</v>
      </c>
      <c r="AV220" s="12" t="s">
        <v>23</v>
      </c>
      <c r="AW220" s="12" t="s">
        <v>43</v>
      </c>
      <c r="AX220" s="12" t="s">
        <v>80</v>
      </c>
      <c r="AY220" s="214" t="s">
        <v>131</v>
      </c>
    </row>
    <row r="221" spans="2:65" s="13" customFormat="1">
      <c r="B221" s="215"/>
      <c r="C221" s="216"/>
      <c r="D221" s="202" t="s">
        <v>142</v>
      </c>
      <c r="E221" s="217" t="s">
        <v>36</v>
      </c>
      <c r="F221" s="218" t="s">
        <v>256</v>
      </c>
      <c r="G221" s="216"/>
      <c r="H221" s="219">
        <v>7000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142</v>
      </c>
      <c r="AU221" s="225" t="s">
        <v>88</v>
      </c>
      <c r="AV221" s="13" t="s">
        <v>88</v>
      </c>
      <c r="AW221" s="13" t="s">
        <v>43</v>
      </c>
      <c r="AX221" s="13" t="s">
        <v>80</v>
      </c>
      <c r="AY221" s="225" t="s">
        <v>131</v>
      </c>
    </row>
    <row r="222" spans="2:65" s="14" customFormat="1">
      <c r="B222" s="226"/>
      <c r="C222" s="227"/>
      <c r="D222" s="228" t="s">
        <v>142</v>
      </c>
      <c r="E222" s="229" t="s">
        <v>36</v>
      </c>
      <c r="F222" s="230" t="s">
        <v>145</v>
      </c>
      <c r="G222" s="227"/>
      <c r="H222" s="231">
        <v>22755.625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142</v>
      </c>
      <c r="AU222" s="237" t="s">
        <v>88</v>
      </c>
      <c r="AV222" s="14" t="s">
        <v>138</v>
      </c>
      <c r="AW222" s="14" t="s">
        <v>43</v>
      </c>
      <c r="AX222" s="14" t="s">
        <v>23</v>
      </c>
      <c r="AY222" s="237" t="s">
        <v>131</v>
      </c>
    </row>
    <row r="223" spans="2:65" s="1" customFormat="1" ht="22.5" customHeight="1">
      <c r="B223" s="36"/>
      <c r="C223" s="190" t="s">
        <v>295</v>
      </c>
      <c r="D223" s="190" t="s">
        <v>133</v>
      </c>
      <c r="E223" s="191" t="s">
        <v>296</v>
      </c>
      <c r="F223" s="192" t="s">
        <v>297</v>
      </c>
      <c r="G223" s="193" t="s">
        <v>252</v>
      </c>
      <c r="H223" s="194">
        <v>1767.45</v>
      </c>
      <c r="I223" s="195"/>
      <c r="J223" s="196">
        <f>ROUND(I223*H223,2)</f>
        <v>0</v>
      </c>
      <c r="K223" s="192" t="s">
        <v>137</v>
      </c>
      <c r="L223" s="56"/>
      <c r="M223" s="197" t="s">
        <v>36</v>
      </c>
      <c r="N223" s="198" t="s">
        <v>51</v>
      </c>
      <c r="O223" s="37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AR223" s="18" t="s">
        <v>138</v>
      </c>
      <c r="AT223" s="18" t="s">
        <v>133</v>
      </c>
      <c r="AU223" s="18" t="s">
        <v>88</v>
      </c>
      <c r="AY223" s="18" t="s">
        <v>131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23</v>
      </c>
      <c r="BK223" s="201">
        <f>ROUND(I223*H223,2)</f>
        <v>0</v>
      </c>
      <c r="BL223" s="18" t="s">
        <v>138</v>
      </c>
      <c r="BM223" s="18" t="s">
        <v>298</v>
      </c>
    </row>
    <row r="224" spans="2:65" s="1" customFormat="1">
      <c r="B224" s="36"/>
      <c r="C224" s="58"/>
      <c r="D224" s="202" t="s">
        <v>140</v>
      </c>
      <c r="E224" s="58"/>
      <c r="F224" s="203" t="s">
        <v>299</v>
      </c>
      <c r="G224" s="58"/>
      <c r="H224" s="58"/>
      <c r="I224" s="158"/>
      <c r="J224" s="58"/>
      <c r="K224" s="58"/>
      <c r="L224" s="56"/>
      <c r="M224" s="73"/>
      <c r="N224" s="37"/>
      <c r="O224" s="37"/>
      <c r="P224" s="37"/>
      <c r="Q224" s="37"/>
      <c r="R224" s="37"/>
      <c r="S224" s="37"/>
      <c r="T224" s="74"/>
      <c r="AT224" s="18" t="s">
        <v>140</v>
      </c>
      <c r="AU224" s="18" t="s">
        <v>88</v>
      </c>
    </row>
    <row r="225" spans="2:65" s="12" customFormat="1">
      <c r="B225" s="204"/>
      <c r="C225" s="205"/>
      <c r="D225" s="202" t="s">
        <v>142</v>
      </c>
      <c r="E225" s="206" t="s">
        <v>36</v>
      </c>
      <c r="F225" s="207" t="s">
        <v>254</v>
      </c>
      <c r="G225" s="205"/>
      <c r="H225" s="208" t="s">
        <v>36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142</v>
      </c>
      <c r="AU225" s="214" t="s">
        <v>88</v>
      </c>
      <c r="AV225" s="12" t="s">
        <v>23</v>
      </c>
      <c r="AW225" s="12" t="s">
        <v>43</v>
      </c>
      <c r="AX225" s="12" t="s">
        <v>80</v>
      </c>
      <c r="AY225" s="214" t="s">
        <v>131</v>
      </c>
    </row>
    <row r="226" spans="2:65" s="12" customFormat="1">
      <c r="B226" s="204"/>
      <c r="C226" s="205"/>
      <c r="D226" s="202" t="s">
        <v>142</v>
      </c>
      <c r="E226" s="206" t="s">
        <v>36</v>
      </c>
      <c r="F226" s="207" t="s">
        <v>300</v>
      </c>
      <c r="G226" s="205"/>
      <c r="H226" s="208" t="s">
        <v>36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142</v>
      </c>
      <c r="AU226" s="214" t="s">
        <v>88</v>
      </c>
      <c r="AV226" s="12" t="s">
        <v>23</v>
      </c>
      <c r="AW226" s="12" t="s">
        <v>43</v>
      </c>
      <c r="AX226" s="12" t="s">
        <v>80</v>
      </c>
      <c r="AY226" s="214" t="s">
        <v>131</v>
      </c>
    </row>
    <row r="227" spans="2:65" s="13" customFormat="1">
      <c r="B227" s="215"/>
      <c r="C227" s="216"/>
      <c r="D227" s="202" t="s">
        <v>142</v>
      </c>
      <c r="E227" s="217" t="s">
        <v>36</v>
      </c>
      <c r="F227" s="218" t="s">
        <v>301</v>
      </c>
      <c r="G227" s="216"/>
      <c r="H227" s="219">
        <v>1767.45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142</v>
      </c>
      <c r="AU227" s="225" t="s">
        <v>88</v>
      </c>
      <c r="AV227" s="13" t="s">
        <v>88</v>
      </c>
      <c r="AW227" s="13" t="s">
        <v>43</v>
      </c>
      <c r="AX227" s="13" t="s">
        <v>80</v>
      </c>
      <c r="AY227" s="225" t="s">
        <v>131</v>
      </c>
    </row>
    <row r="228" spans="2:65" s="14" customFormat="1">
      <c r="B228" s="226"/>
      <c r="C228" s="227"/>
      <c r="D228" s="202" t="s">
        <v>142</v>
      </c>
      <c r="E228" s="251" t="s">
        <v>36</v>
      </c>
      <c r="F228" s="252" t="s">
        <v>145</v>
      </c>
      <c r="G228" s="227"/>
      <c r="H228" s="253">
        <v>1767.45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142</v>
      </c>
      <c r="AU228" s="237" t="s">
        <v>88</v>
      </c>
      <c r="AV228" s="14" t="s">
        <v>138</v>
      </c>
      <c r="AW228" s="14" t="s">
        <v>43</v>
      </c>
      <c r="AX228" s="14" t="s">
        <v>23</v>
      </c>
      <c r="AY228" s="237" t="s">
        <v>131</v>
      </c>
    </row>
    <row r="229" spans="2:65" s="11" customFormat="1" ht="29.85" customHeight="1">
      <c r="B229" s="173"/>
      <c r="C229" s="174"/>
      <c r="D229" s="187" t="s">
        <v>79</v>
      </c>
      <c r="E229" s="188" t="s">
        <v>302</v>
      </c>
      <c r="F229" s="188" t="s">
        <v>303</v>
      </c>
      <c r="G229" s="174"/>
      <c r="H229" s="174"/>
      <c r="I229" s="177"/>
      <c r="J229" s="189">
        <f>BK229</f>
        <v>0</v>
      </c>
      <c r="K229" s="174"/>
      <c r="L229" s="179"/>
      <c r="M229" s="180"/>
      <c r="N229" s="181"/>
      <c r="O229" s="181"/>
      <c r="P229" s="182">
        <f>SUM(P230:P244)</f>
        <v>0</v>
      </c>
      <c r="Q229" s="181"/>
      <c r="R229" s="182">
        <f>SUM(R230:R244)</f>
        <v>0</v>
      </c>
      <c r="S229" s="181"/>
      <c r="T229" s="183">
        <f>SUM(T230:T244)</f>
        <v>0</v>
      </c>
      <c r="AR229" s="184" t="s">
        <v>23</v>
      </c>
      <c r="AT229" s="185" t="s">
        <v>79</v>
      </c>
      <c r="AU229" s="185" t="s">
        <v>23</v>
      </c>
      <c r="AY229" s="184" t="s">
        <v>131</v>
      </c>
      <c r="BK229" s="186">
        <f>SUM(BK230:BK244)</f>
        <v>0</v>
      </c>
    </row>
    <row r="230" spans="2:65" s="1" customFormat="1" ht="22.5" customHeight="1">
      <c r="B230" s="36"/>
      <c r="C230" s="190" t="s">
        <v>304</v>
      </c>
      <c r="D230" s="190" t="s">
        <v>133</v>
      </c>
      <c r="E230" s="191" t="s">
        <v>218</v>
      </c>
      <c r="F230" s="192" t="s">
        <v>219</v>
      </c>
      <c r="G230" s="193" t="s">
        <v>148</v>
      </c>
      <c r="H230" s="194">
        <v>350</v>
      </c>
      <c r="I230" s="195"/>
      <c r="J230" s="196">
        <f>ROUND(I230*H230,2)</f>
        <v>0</v>
      </c>
      <c r="K230" s="192" t="s">
        <v>137</v>
      </c>
      <c r="L230" s="56"/>
      <c r="M230" s="197" t="s">
        <v>36</v>
      </c>
      <c r="N230" s="198" t="s">
        <v>51</v>
      </c>
      <c r="O230" s="37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18" t="s">
        <v>138</v>
      </c>
      <c r="AT230" s="18" t="s">
        <v>133</v>
      </c>
      <c r="AU230" s="18" t="s">
        <v>88</v>
      </c>
      <c r="AY230" s="18" t="s">
        <v>131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23</v>
      </c>
      <c r="BK230" s="201">
        <f>ROUND(I230*H230,2)</f>
        <v>0</v>
      </c>
      <c r="BL230" s="18" t="s">
        <v>138</v>
      </c>
      <c r="BM230" s="18" t="s">
        <v>305</v>
      </c>
    </row>
    <row r="231" spans="2:65" s="1" customFormat="1" ht="27">
      <c r="B231" s="36"/>
      <c r="C231" s="58"/>
      <c r="D231" s="202" t="s">
        <v>140</v>
      </c>
      <c r="E231" s="58"/>
      <c r="F231" s="203" t="s">
        <v>221</v>
      </c>
      <c r="G231" s="58"/>
      <c r="H231" s="58"/>
      <c r="I231" s="158"/>
      <c r="J231" s="58"/>
      <c r="K231" s="58"/>
      <c r="L231" s="56"/>
      <c r="M231" s="73"/>
      <c r="N231" s="37"/>
      <c r="O231" s="37"/>
      <c r="P231" s="37"/>
      <c r="Q231" s="37"/>
      <c r="R231" s="37"/>
      <c r="S231" s="37"/>
      <c r="T231" s="74"/>
      <c r="AT231" s="18" t="s">
        <v>140</v>
      </c>
      <c r="AU231" s="18" t="s">
        <v>88</v>
      </c>
    </row>
    <row r="232" spans="2:65" s="12" customFormat="1">
      <c r="B232" s="204"/>
      <c r="C232" s="205"/>
      <c r="D232" s="202" t="s">
        <v>142</v>
      </c>
      <c r="E232" s="206" t="s">
        <v>36</v>
      </c>
      <c r="F232" s="207" t="s">
        <v>306</v>
      </c>
      <c r="G232" s="205"/>
      <c r="H232" s="208" t="s">
        <v>36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142</v>
      </c>
      <c r="AU232" s="214" t="s">
        <v>88</v>
      </c>
      <c r="AV232" s="12" t="s">
        <v>23</v>
      </c>
      <c r="AW232" s="12" t="s">
        <v>43</v>
      </c>
      <c r="AX232" s="12" t="s">
        <v>80</v>
      </c>
      <c r="AY232" s="214" t="s">
        <v>131</v>
      </c>
    </row>
    <row r="233" spans="2:65" s="12" customFormat="1">
      <c r="B233" s="204"/>
      <c r="C233" s="205"/>
      <c r="D233" s="202" t="s">
        <v>142</v>
      </c>
      <c r="E233" s="206" t="s">
        <v>36</v>
      </c>
      <c r="F233" s="207" t="s">
        <v>263</v>
      </c>
      <c r="G233" s="205"/>
      <c r="H233" s="208" t="s">
        <v>36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142</v>
      </c>
      <c r="AU233" s="214" t="s">
        <v>88</v>
      </c>
      <c r="AV233" s="12" t="s">
        <v>23</v>
      </c>
      <c r="AW233" s="12" t="s">
        <v>43</v>
      </c>
      <c r="AX233" s="12" t="s">
        <v>80</v>
      </c>
      <c r="AY233" s="214" t="s">
        <v>131</v>
      </c>
    </row>
    <row r="234" spans="2:65" s="13" customFormat="1">
      <c r="B234" s="215"/>
      <c r="C234" s="216"/>
      <c r="D234" s="202" t="s">
        <v>142</v>
      </c>
      <c r="E234" s="217" t="s">
        <v>36</v>
      </c>
      <c r="F234" s="218" t="s">
        <v>307</v>
      </c>
      <c r="G234" s="216"/>
      <c r="H234" s="219">
        <v>350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142</v>
      </c>
      <c r="AU234" s="225" t="s">
        <v>88</v>
      </c>
      <c r="AV234" s="13" t="s">
        <v>88</v>
      </c>
      <c r="AW234" s="13" t="s">
        <v>43</v>
      </c>
      <c r="AX234" s="13" t="s">
        <v>80</v>
      </c>
      <c r="AY234" s="225" t="s">
        <v>131</v>
      </c>
    </row>
    <row r="235" spans="2:65" s="14" customFormat="1">
      <c r="B235" s="226"/>
      <c r="C235" s="227"/>
      <c r="D235" s="228" t="s">
        <v>142</v>
      </c>
      <c r="E235" s="229" t="s">
        <v>36</v>
      </c>
      <c r="F235" s="230" t="s">
        <v>145</v>
      </c>
      <c r="G235" s="227"/>
      <c r="H235" s="231">
        <v>350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142</v>
      </c>
      <c r="AU235" s="237" t="s">
        <v>88</v>
      </c>
      <c r="AV235" s="14" t="s">
        <v>138</v>
      </c>
      <c r="AW235" s="14" t="s">
        <v>43</v>
      </c>
      <c r="AX235" s="14" t="s">
        <v>23</v>
      </c>
      <c r="AY235" s="237" t="s">
        <v>131</v>
      </c>
    </row>
    <row r="236" spans="2:65" s="1" customFormat="1" ht="22.5" customHeight="1">
      <c r="B236" s="36"/>
      <c r="C236" s="190" t="s">
        <v>308</v>
      </c>
      <c r="D236" s="190" t="s">
        <v>133</v>
      </c>
      <c r="E236" s="191" t="s">
        <v>309</v>
      </c>
      <c r="F236" s="192" t="s">
        <v>310</v>
      </c>
      <c r="G236" s="193" t="s">
        <v>148</v>
      </c>
      <c r="H236" s="194">
        <v>350</v>
      </c>
      <c r="I236" s="195"/>
      <c r="J236" s="196">
        <f>ROUND(I236*H236,2)</f>
        <v>0</v>
      </c>
      <c r="K236" s="192" t="s">
        <v>137</v>
      </c>
      <c r="L236" s="56"/>
      <c r="M236" s="197" t="s">
        <v>36</v>
      </c>
      <c r="N236" s="198" t="s">
        <v>51</v>
      </c>
      <c r="O236" s="37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AR236" s="18" t="s">
        <v>138</v>
      </c>
      <c r="AT236" s="18" t="s">
        <v>133</v>
      </c>
      <c r="AU236" s="18" t="s">
        <v>88</v>
      </c>
      <c r="AY236" s="18" t="s">
        <v>131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23</v>
      </c>
      <c r="BK236" s="201">
        <f>ROUND(I236*H236,2)</f>
        <v>0</v>
      </c>
      <c r="BL236" s="18" t="s">
        <v>138</v>
      </c>
      <c r="BM236" s="18" t="s">
        <v>311</v>
      </c>
    </row>
    <row r="237" spans="2:65" s="1" customFormat="1" ht="40.5">
      <c r="B237" s="36"/>
      <c r="C237" s="58"/>
      <c r="D237" s="202" t="s">
        <v>140</v>
      </c>
      <c r="E237" s="58"/>
      <c r="F237" s="203" t="s">
        <v>312</v>
      </c>
      <c r="G237" s="58"/>
      <c r="H237" s="58"/>
      <c r="I237" s="158"/>
      <c r="J237" s="58"/>
      <c r="K237" s="58"/>
      <c r="L237" s="56"/>
      <c r="M237" s="73"/>
      <c r="N237" s="37"/>
      <c r="O237" s="37"/>
      <c r="P237" s="37"/>
      <c r="Q237" s="37"/>
      <c r="R237" s="37"/>
      <c r="S237" s="37"/>
      <c r="T237" s="74"/>
      <c r="AT237" s="18" t="s">
        <v>140</v>
      </c>
      <c r="AU237" s="18" t="s">
        <v>88</v>
      </c>
    </row>
    <row r="238" spans="2:65" s="12" customFormat="1">
      <c r="B238" s="204"/>
      <c r="C238" s="205"/>
      <c r="D238" s="202" t="s">
        <v>142</v>
      </c>
      <c r="E238" s="206" t="s">
        <v>36</v>
      </c>
      <c r="F238" s="207" t="s">
        <v>313</v>
      </c>
      <c r="G238" s="205"/>
      <c r="H238" s="208" t="s">
        <v>36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142</v>
      </c>
      <c r="AU238" s="214" t="s">
        <v>88</v>
      </c>
      <c r="AV238" s="12" t="s">
        <v>23</v>
      </c>
      <c r="AW238" s="12" t="s">
        <v>43</v>
      </c>
      <c r="AX238" s="12" t="s">
        <v>80</v>
      </c>
      <c r="AY238" s="214" t="s">
        <v>131</v>
      </c>
    </row>
    <row r="239" spans="2:65" s="13" customFormat="1">
      <c r="B239" s="215"/>
      <c r="C239" s="216"/>
      <c r="D239" s="228" t="s">
        <v>142</v>
      </c>
      <c r="E239" s="238" t="s">
        <v>36</v>
      </c>
      <c r="F239" s="239" t="s">
        <v>307</v>
      </c>
      <c r="G239" s="216"/>
      <c r="H239" s="240">
        <v>350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142</v>
      </c>
      <c r="AU239" s="225" t="s">
        <v>88</v>
      </c>
      <c r="AV239" s="13" t="s">
        <v>88</v>
      </c>
      <c r="AW239" s="13" t="s">
        <v>43</v>
      </c>
      <c r="AX239" s="13" t="s">
        <v>23</v>
      </c>
      <c r="AY239" s="225" t="s">
        <v>131</v>
      </c>
    </row>
    <row r="240" spans="2:65" s="1" customFormat="1" ht="22.5" customHeight="1">
      <c r="B240" s="36"/>
      <c r="C240" s="190" t="s">
        <v>314</v>
      </c>
      <c r="D240" s="190" t="s">
        <v>133</v>
      </c>
      <c r="E240" s="191" t="s">
        <v>212</v>
      </c>
      <c r="F240" s="192" t="s">
        <v>213</v>
      </c>
      <c r="G240" s="193" t="s">
        <v>148</v>
      </c>
      <c r="H240" s="194">
        <v>350</v>
      </c>
      <c r="I240" s="195"/>
      <c r="J240" s="196">
        <f>ROUND(I240*H240,2)</f>
        <v>0</v>
      </c>
      <c r="K240" s="192" t="s">
        <v>137</v>
      </c>
      <c r="L240" s="56"/>
      <c r="M240" s="197" t="s">
        <v>36</v>
      </c>
      <c r="N240" s="198" t="s">
        <v>51</v>
      </c>
      <c r="O240" s="37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AR240" s="18" t="s">
        <v>138</v>
      </c>
      <c r="AT240" s="18" t="s">
        <v>133</v>
      </c>
      <c r="AU240" s="18" t="s">
        <v>88</v>
      </c>
      <c r="AY240" s="18" t="s">
        <v>131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23</v>
      </c>
      <c r="BK240" s="201">
        <f>ROUND(I240*H240,2)</f>
        <v>0</v>
      </c>
      <c r="BL240" s="18" t="s">
        <v>138</v>
      </c>
      <c r="BM240" s="18" t="s">
        <v>315</v>
      </c>
    </row>
    <row r="241" spans="2:65" s="1" customFormat="1">
      <c r="B241" s="36"/>
      <c r="C241" s="58"/>
      <c r="D241" s="202" t="s">
        <v>140</v>
      </c>
      <c r="E241" s="58"/>
      <c r="F241" s="203" t="s">
        <v>213</v>
      </c>
      <c r="G241" s="58"/>
      <c r="H241" s="58"/>
      <c r="I241" s="158"/>
      <c r="J241" s="58"/>
      <c r="K241" s="58"/>
      <c r="L241" s="56"/>
      <c r="M241" s="73"/>
      <c r="N241" s="37"/>
      <c r="O241" s="37"/>
      <c r="P241" s="37"/>
      <c r="Q241" s="37"/>
      <c r="R241" s="37"/>
      <c r="S241" s="37"/>
      <c r="T241" s="74"/>
      <c r="AT241" s="18" t="s">
        <v>140</v>
      </c>
      <c r="AU241" s="18" t="s">
        <v>88</v>
      </c>
    </row>
    <row r="242" spans="2:65" s="12" customFormat="1">
      <c r="B242" s="204"/>
      <c r="C242" s="205"/>
      <c r="D242" s="202" t="s">
        <v>142</v>
      </c>
      <c r="E242" s="206" t="s">
        <v>36</v>
      </c>
      <c r="F242" s="207" t="s">
        <v>306</v>
      </c>
      <c r="G242" s="205"/>
      <c r="H242" s="208" t="s">
        <v>36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142</v>
      </c>
      <c r="AU242" s="214" t="s">
        <v>88</v>
      </c>
      <c r="AV242" s="12" t="s">
        <v>23</v>
      </c>
      <c r="AW242" s="12" t="s">
        <v>43</v>
      </c>
      <c r="AX242" s="12" t="s">
        <v>80</v>
      </c>
      <c r="AY242" s="214" t="s">
        <v>131</v>
      </c>
    </row>
    <row r="243" spans="2:65" s="12" customFormat="1">
      <c r="B243" s="204"/>
      <c r="C243" s="205"/>
      <c r="D243" s="202" t="s">
        <v>142</v>
      </c>
      <c r="E243" s="206" t="s">
        <v>36</v>
      </c>
      <c r="F243" s="207" t="s">
        <v>263</v>
      </c>
      <c r="G243" s="205"/>
      <c r="H243" s="208" t="s">
        <v>36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142</v>
      </c>
      <c r="AU243" s="214" t="s">
        <v>88</v>
      </c>
      <c r="AV243" s="12" t="s">
        <v>23</v>
      </c>
      <c r="AW243" s="12" t="s">
        <v>43</v>
      </c>
      <c r="AX243" s="12" t="s">
        <v>80</v>
      </c>
      <c r="AY243" s="214" t="s">
        <v>131</v>
      </c>
    </row>
    <row r="244" spans="2:65" s="13" customFormat="1">
      <c r="B244" s="215"/>
      <c r="C244" s="216"/>
      <c r="D244" s="202" t="s">
        <v>142</v>
      </c>
      <c r="E244" s="217" t="s">
        <v>36</v>
      </c>
      <c r="F244" s="218" t="s">
        <v>307</v>
      </c>
      <c r="G244" s="216"/>
      <c r="H244" s="219">
        <v>350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142</v>
      </c>
      <c r="AU244" s="225" t="s">
        <v>88</v>
      </c>
      <c r="AV244" s="13" t="s">
        <v>88</v>
      </c>
      <c r="AW244" s="13" t="s">
        <v>43</v>
      </c>
      <c r="AX244" s="13" t="s">
        <v>23</v>
      </c>
      <c r="AY244" s="225" t="s">
        <v>131</v>
      </c>
    </row>
    <row r="245" spans="2:65" s="11" customFormat="1" ht="29.85" customHeight="1">
      <c r="B245" s="173"/>
      <c r="C245" s="174"/>
      <c r="D245" s="187" t="s">
        <v>79</v>
      </c>
      <c r="E245" s="188" t="s">
        <v>211</v>
      </c>
      <c r="F245" s="188" t="s">
        <v>316</v>
      </c>
      <c r="G245" s="174"/>
      <c r="H245" s="174"/>
      <c r="I245" s="177"/>
      <c r="J245" s="189">
        <f>BK245</f>
        <v>0</v>
      </c>
      <c r="K245" s="174"/>
      <c r="L245" s="179"/>
      <c r="M245" s="180"/>
      <c r="N245" s="181"/>
      <c r="O245" s="181"/>
      <c r="P245" s="182">
        <f>SUM(P246:P250)</f>
        <v>0</v>
      </c>
      <c r="Q245" s="181"/>
      <c r="R245" s="182">
        <f>SUM(R246:R250)</f>
        <v>0</v>
      </c>
      <c r="S245" s="181"/>
      <c r="T245" s="183">
        <f>SUM(T246:T250)</f>
        <v>7.3439999999999994</v>
      </c>
      <c r="AR245" s="184" t="s">
        <v>23</v>
      </c>
      <c r="AT245" s="185" t="s">
        <v>79</v>
      </c>
      <c r="AU245" s="185" t="s">
        <v>23</v>
      </c>
      <c r="AY245" s="184" t="s">
        <v>131</v>
      </c>
      <c r="BK245" s="186">
        <f>SUM(BK246:BK250)</f>
        <v>0</v>
      </c>
    </row>
    <row r="246" spans="2:65" s="1" customFormat="1" ht="22.5" customHeight="1">
      <c r="B246" s="36"/>
      <c r="C246" s="190" t="s">
        <v>317</v>
      </c>
      <c r="D246" s="190" t="s">
        <v>133</v>
      </c>
      <c r="E246" s="191" t="s">
        <v>318</v>
      </c>
      <c r="F246" s="192" t="s">
        <v>319</v>
      </c>
      <c r="G246" s="193" t="s">
        <v>252</v>
      </c>
      <c r="H246" s="194">
        <v>18</v>
      </c>
      <c r="I246" s="195"/>
      <c r="J246" s="196">
        <f>ROUND(I246*H246,2)</f>
        <v>0</v>
      </c>
      <c r="K246" s="192" t="s">
        <v>137</v>
      </c>
      <c r="L246" s="56"/>
      <c r="M246" s="197" t="s">
        <v>36</v>
      </c>
      <c r="N246" s="198" t="s">
        <v>51</v>
      </c>
      <c r="O246" s="37"/>
      <c r="P246" s="199">
        <f>O246*H246</f>
        <v>0</v>
      </c>
      <c r="Q246" s="199">
        <v>0</v>
      </c>
      <c r="R246" s="199">
        <f>Q246*H246</f>
        <v>0</v>
      </c>
      <c r="S246" s="199">
        <v>0.40799999999999997</v>
      </c>
      <c r="T246" s="200">
        <f>S246*H246</f>
        <v>7.3439999999999994</v>
      </c>
      <c r="AR246" s="18" t="s">
        <v>138</v>
      </c>
      <c r="AT246" s="18" t="s">
        <v>133</v>
      </c>
      <c r="AU246" s="18" t="s">
        <v>88</v>
      </c>
      <c r="AY246" s="18" t="s">
        <v>131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23</v>
      </c>
      <c r="BK246" s="201">
        <f>ROUND(I246*H246,2)</f>
        <v>0</v>
      </c>
      <c r="BL246" s="18" t="s">
        <v>138</v>
      </c>
      <c r="BM246" s="18" t="s">
        <v>320</v>
      </c>
    </row>
    <row r="247" spans="2:65" s="1" customFormat="1" ht="54">
      <c r="B247" s="36"/>
      <c r="C247" s="58"/>
      <c r="D247" s="202" t="s">
        <v>140</v>
      </c>
      <c r="E247" s="58"/>
      <c r="F247" s="203" t="s">
        <v>321</v>
      </c>
      <c r="G247" s="58"/>
      <c r="H247" s="58"/>
      <c r="I247" s="158"/>
      <c r="J247" s="58"/>
      <c r="K247" s="58"/>
      <c r="L247" s="56"/>
      <c r="M247" s="73"/>
      <c r="N247" s="37"/>
      <c r="O247" s="37"/>
      <c r="P247" s="37"/>
      <c r="Q247" s="37"/>
      <c r="R247" s="37"/>
      <c r="S247" s="37"/>
      <c r="T247" s="74"/>
      <c r="AT247" s="18" t="s">
        <v>140</v>
      </c>
      <c r="AU247" s="18" t="s">
        <v>88</v>
      </c>
    </row>
    <row r="248" spans="2:65" s="12" customFormat="1">
      <c r="B248" s="204"/>
      <c r="C248" s="205"/>
      <c r="D248" s="202" t="s">
        <v>142</v>
      </c>
      <c r="E248" s="206" t="s">
        <v>36</v>
      </c>
      <c r="F248" s="207" t="s">
        <v>322</v>
      </c>
      <c r="G248" s="205"/>
      <c r="H248" s="208" t="s">
        <v>36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142</v>
      </c>
      <c r="AU248" s="214" t="s">
        <v>88</v>
      </c>
      <c r="AV248" s="12" t="s">
        <v>23</v>
      </c>
      <c r="AW248" s="12" t="s">
        <v>43</v>
      </c>
      <c r="AX248" s="12" t="s">
        <v>80</v>
      </c>
      <c r="AY248" s="214" t="s">
        <v>131</v>
      </c>
    </row>
    <row r="249" spans="2:65" s="13" customFormat="1">
      <c r="B249" s="215"/>
      <c r="C249" s="216"/>
      <c r="D249" s="202" t="s">
        <v>142</v>
      </c>
      <c r="E249" s="217" t="s">
        <v>36</v>
      </c>
      <c r="F249" s="218" t="s">
        <v>323</v>
      </c>
      <c r="G249" s="216"/>
      <c r="H249" s="219">
        <v>18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142</v>
      </c>
      <c r="AU249" s="225" t="s">
        <v>88</v>
      </c>
      <c r="AV249" s="13" t="s">
        <v>88</v>
      </c>
      <c r="AW249" s="13" t="s">
        <v>43</v>
      </c>
      <c r="AX249" s="13" t="s">
        <v>80</v>
      </c>
      <c r="AY249" s="225" t="s">
        <v>131</v>
      </c>
    </row>
    <row r="250" spans="2:65" s="14" customFormat="1">
      <c r="B250" s="226"/>
      <c r="C250" s="227"/>
      <c r="D250" s="202" t="s">
        <v>142</v>
      </c>
      <c r="E250" s="251" t="s">
        <v>36</v>
      </c>
      <c r="F250" s="252" t="s">
        <v>145</v>
      </c>
      <c r="G250" s="227"/>
      <c r="H250" s="253">
        <v>18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142</v>
      </c>
      <c r="AU250" s="237" t="s">
        <v>88</v>
      </c>
      <c r="AV250" s="14" t="s">
        <v>138</v>
      </c>
      <c r="AW250" s="14" t="s">
        <v>43</v>
      </c>
      <c r="AX250" s="14" t="s">
        <v>23</v>
      </c>
      <c r="AY250" s="237" t="s">
        <v>131</v>
      </c>
    </row>
    <row r="251" spans="2:65" s="11" customFormat="1" ht="29.85" customHeight="1">
      <c r="B251" s="173"/>
      <c r="C251" s="174"/>
      <c r="D251" s="187" t="s">
        <v>79</v>
      </c>
      <c r="E251" s="188" t="s">
        <v>164</v>
      </c>
      <c r="F251" s="188" t="s">
        <v>324</v>
      </c>
      <c r="G251" s="174"/>
      <c r="H251" s="174"/>
      <c r="I251" s="177"/>
      <c r="J251" s="189">
        <f>BK251</f>
        <v>0</v>
      </c>
      <c r="K251" s="174"/>
      <c r="L251" s="179"/>
      <c r="M251" s="180"/>
      <c r="N251" s="181"/>
      <c r="O251" s="181"/>
      <c r="P251" s="182">
        <f>SUM(P252:P267)</f>
        <v>0</v>
      </c>
      <c r="Q251" s="181"/>
      <c r="R251" s="182">
        <f>SUM(R252:R267)</f>
        <v>9.1430000000000007</v>
      </c>
      <c r="S251" s="181"/>
      <c r="T251" s="183">
        <f>SUM(T252:T267)</f>
        <v>0</v>
      </c>
      <c r="AR251" s="184" t="s">
        <v>23</v>
      </c>
      <c r="AT251" s="185" t="s">
        <v>79</v>
      </c>
      <c r="AU251" s="185" t="s">
        <v>23</v>
      </c>
      <c r="AY251" s="184" t="s">
        <v>131</v>
      </c>
      <c r="BK251" s="186">
        <f>SUM(BK252:BK267)</f>
        <v>0</v>
      </c>
    </row>
    <row r="252" spans="2:65" s="1" customFormat="1" ht="22.5" customHeight="1">
      <c r="B252" s="36"/>
      <c r="C252" s="190" t="s">
        <v>325</v>
      </c>
      <c r="D252" s="190" t="s">
        <v>133</v>
      </c>
      <c r="E252" s="191" t="s">
        <v>326</v>
      </c>
      <c r="F252" s="192" t="s">
        <v>327</v>
      </c>
      <c r="G252" s="193" t="s">
        <v>252</v>
      </c>
      <c r="H252" s="194">
        <v>2600.5</v>
      </c>
      <c r="I252" s="195"/>
      <c r="J252" s="196">
        <f>ROUND(I252*H252,2)</f>
        <v>0</v>
      </c>
      <c r="K252" s="192" t="s">
        <v>137</v>
      </c>
      <c r="L252" s="56"/>
      <c r="M252" s="197" t="s">
        <v>36</v>
      </c>
      <c r="N252" s="198" t="s">
        <v>51</v>
      </c>
      <c r="O252" s="37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18" t="s">
        <v>138</v>
      </c>
      <c r="AT252" s="18" t="s">
        <v>133</v>
      </c>
      <c r="AU252" s="18" t="s">
        <v>88</v>
      </c>
      <c r="AY252" s="18" t="s">
        <v>131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23</v>
      </c>
      <c r="BK252" s="201">
        <f>ROUND(I252*H252,2)</f>
        <v>0</v>
      </c>
      <c r="BL252" s="18" t="s">
        <v>138</v>
      </c>
      <c r="BM252" s="18" t="s">
        <v>328</v>
      </c>
    </row>
    <row r="253" spans="2:65" s="12" customFormat="1">
      <c r="B253" s="204"/>
      <c r="C253" s="205"/>
      <c r="D253" s="202" t="s">
        <v>142</v>
      </c>
      <c r="E253" s="206" t="s">
        <v>36</v>
      </c>
      <c r="F253" s="207" t="s">
        <v>254</v>
      </c>
      <c r="G253" s="205"/>
      <c r="H253" s="208" t="s">
        <v>36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142</v>
      </c>
      <c r="AU253" s="214" t="s">
        <v>88</v>
      </c>
      <c r="AV253" s="12" t="s">
        <v>23</v>
      </c>
      <c r="AW253" s="12" t="s">
        <v>43</v>
      </c>
      <c r="AX253" s="12" t="s">
        <v>80</v>
      </c>
      <c r="AY253" s="214" t="s">
        <v>131</v>
      </c>
    </row>
    <row r="254" spans="2:65" s="12" customFormat="1">
      <c r="B254" s="204"/>
      <c r="C254" s="205"/>
      <c r="D254" s="202" t="s">
        <v>142</v>
      </c>
      <c r="E254" s="206" t="s">
        <v>36</v>
      </c>
      <c r="F254" s="207" t="s">
        <v>329</v>
      </c>
      <c r="G254" s="205"/>
      <c r="H254" s="208" t="s">
        <v>36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142</v>
      </c>
      <c r="AU254" s="214" t="s">
        <v>88</v>
      </c>
      <c r="AV254" s="12" t="s">
        <v>23</v>
      </c>
      <c r="AW254" s="12" t="s">
        <v>43</v>
      </c>
      <c r="AX254" s="12" t="s">
        <v>80</v>
      </c>
      <c r="AY254" s="214" t="s">
        <v>131</v>
      </c>
    </row>
    <row r="255" spans="2:65" s="13" customFormat="1">
      <c r="B255" s="215"/>
      <c r="C255" s="216"/>
      <c r="D255" s="202" t="s">
        <v>142</v>
      </c>
      <c r="E255" s="217" t="s">
        <v>36</v>
      </c>
      <c r="F255" s="218" t="s">
        <v>330</v>
      </c>
      <c r="G255" s="216"/>
      <c r="H255" s="219">
        <v>2600.5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142</v>
      </c>
      <c r="AU255" s="225" t="s">
        <v>88</v>
      </c>
      <c r="AV255" s="13" t="s">
        <v>88</v>
      </c>
      <c r="AW255" s="13" t="s">
        <v>43</v>
      </c>
      <c r="AX255" s="13" t="s">
        <v>80</v>
      </c>
      <c r="AY255" s="225" t="s">
        <v>131</v>
      </c>
    </row>
    <row r="256" spans="2:65" s="14" customFormat="1">
      <c r="B256" s="226"/>
      <c r="C256" s="227"/>
      <c r="D256" s="228" t="s">
        <v>142</v>
      </c>
      <c r="E256" s="229" t="s">
        <v>36</v>
      </c>
      <c r="F256" s="230" t="s">
        <v>145</v>
      </c>
      <c r="G256" s="227"/>
      <c r="H256" s="231">
        <v>2600.5</v>
      </c>
      <c r="I256" s="232"/>
      <c r="J256" s="227"/>
      <c r="K256" s="227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142</v>
      </c>
      <c r="AU256" s="237" t="s">
        <v>88</v>
      </c>
      <c r="AV256" s="14" t="s">
        <v>138</v>
      </c>
      <c r="AW256" s="14" t="s">
        <v>43</v>
      </c>
      <c r="AX256" s="14" t="s">
        <v>23</v>
      </c>
      <c r="AY256" s="237" t="s">
        <v>131</v>
      </c>
    </row>
    <row r="257" spans="2:65" s="1" customFormat="1" ht="22.5" customHeight="1">
      <c r="B257" s="36"/>
      <c r="C257" s="190" t="s">
        <v>144</v>
      </c>
      <c r="D257" s="190" t="s">
        <v>133</v>
      </c>
      <c r="E257" s="191" t="s">
        <v>331</v>
      </c>
      <c r="F257" s="192" t="s">
        <v>332</v>
      </c>
      <c r="G257" s="193" t="s">
        <v>252</v>
      </c>
      <c r="H257" s="194">
        <v>18</v>
      </c>
      <c r="I257" s="195"/>
      <c r="J257" s="196">
        <f>ROUND(I257*H257,2)</f>
        <v>0</v>
      </c>
      <c r="K257" s="192" t="s">
        <v>137</v>
      </c>
      <c r="L257" s="56"/>
      <c r="M257" s="197" t="s">
        <v>36</v>
      </c>
      <c r="N257" s="198" t="s">
        <v>51</v>
      </c>
      <c r="O257" s="37"/>
      <c r="P257" s="199">
        <f>O257*H257</f>
        <v>0</v>
      </c>
      <c r="Q257" s="199">
        <v>8.3500000000000005E-2</v>
      </c>
      <c r="R257" s="199">
        <f>Q257*H257</f>
        <v>1.5030000000000001</v>
      </c>
      <c r="S257" s="199">
        <v>0</v>
      </c>
      <c r="T257" s="200">
        <f>S257*H257</f>
        <v>0</v>
      </c>
      <c r="AR257" s="18" t="s">
        <v>138</v>
      </c>
      <c r="AT257" s="18" t="s">
        <v>133</v>
      </c>
      <c r="AU257" s="18" t="s">
        <v>88</v>
      </c>
      <c r="AY257" s="18" t="s">
        <v>131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23</v>
      </c>
      <c r="BK257" s="201">
        <f>ROUND(I257*H257,2)</f>
        <v>0</v>
      </c>
      <c r="BL257" s="18" t="s">
        <v>138</v>
      </c>
      <c r="BM257" s="18" t="s">
        <v>333</v>
      </c>
    </row>
    <row r="258" spans="2:65" s="1" customFormat="1" ht="27">
      <c r="B258" s="36"/>
      <c r="C258" s="58"/>
      <c r="D258" s="202" t="s">
        <v>140</v>
      </c>
      <c r="E258" s="58"/>
      <c r="F258" s="203" t="s">
        <v>334</v>
      </c>
      <c r="G258" s="58"/>
      <c r="H258" s="58"/>
      <c r="I258" s="158"/>
      <c r="J258" s="58"/>
      <c r="K258" s="58"/>
      <c r="L258" s="56"/>
      <c r="M258" s="73"/>
      <c r="N258" s="37"/>
      <c r="O258" s="37"/>
      <c r="P258" s="37"/>
      <c r="Q258" s="37"/>
      <c r="R258" s="37"/>
      <c r="S258" s="37"/>
      <c r="T258" s="74"/>
      <c r="AT258" s="18" t="s">
        <v>140</v>
      </c>
      <c r="AU258" s="18" t="s">
        <v>88</v>
      </c>
    </row>
    <row r="259" spans="2:65" s="12" customFormat="1">
      <c r="B259" s="204"/>
      <c r="C259" s="205"/>
      <c r="D259" s="202" t="s">
        <v>142</v>
      </c>
      <c r="E259" s="206" t="s">
        <v>36</v>
      </c>
      <c r="F259" s="207" t="s">
        <v>335</v>
      </c>
      <c r="G259" s="205"/>
      <c r="H259" s="208" t="s">
        <v>36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142</v>
      </c>
      <c r="AU259" s="214" t="s">
        <v>88</v>
      </c>
      <c r="AV259" s="12" t="s">
        <v>23</v>
      </c>
      <c r="AW259" s="12" t="s">
        <v>43</v>
      </c>
      <c r="AX259" s="12" t="s">
        <v>80</v>
      </c>
      <c r="AY259" s="214" t="s">
        <v>131</v>
      </c>
    </row>
    <row r="260" spans="2:65" s="13" customFormat="1">
      <c r="B260" s="215"/>
      <c r="C260" s="216"/>
      <c r="D260" s="202" t="s">
        <v>142</v>
      </c>
      <c r="E260" s="217" t="s">
        <v>36</v>
      </c>
      <c r="F260" s="218" t="s">
        <v>323</v>
      </c>
      <c r="G260" s="216"/>
      <c r="H260" s="219">
        <v>18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142</v>
      </c>
      <c r="AU260" s="225" t="s">
        <v>88</v>
      </c>
      <c r="AV260" s="13" t="s">
        <v>88</v>
      </c>
      <c r="AW260" s="13" t="s">
        <v>43</v>
      </c>
      <c r="AX260" s="13" t="s">
        <v>80</v>
      </c>
      <c r="AY260" s="225" t="s">
        <v>131</v>
      </c>
    </row>
    <row r="261" spans="2:65" s="14" customFormat="1">
      <c r="B261" s="226"/>
      <c r="C261" s="227"/>
      <c r="D261" s="228" t="s">
        <v>142</v>
      </c>
      <c r="E261" s="229" t="s">
        <v>36</v>
      </c>
      <c r="F261" s="230" t="s">
        <v>145</v>
      </c>
      <c r="G261" s="227"/>
      <c r="H261" s="231">
        <v>18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142</v>
      </c>
      <c r="AU261" s="237" t="s">
        <v>88</v>
      </c>
      <c r="AV261" s="14" t="s">
        <v>138</v>
      </c>
      <c r="AW261" s="14" t="s">
        <v>43</v>
      </c>
      <c r="AX261" s="14" t="s">
        <v>23</v>
      </c>
      <c r="AY261" s="237" t="s">
        <v>131</v>
      </c>
    </row>
    <row r="262" spans="2:65" s="1" customFormat="1" ht="22.5" customHeight="1">
      <c r="B262" s="36"/>
      <c r="C262" s="241" t="s">
        <v>336</v>
      </c>
      <c r="D262" s="241" t="s">
        <v>242</v>
      </c>
      <c r="E262" s="242" t="s">
        <v>337</v>
      </c>
      <c r="F262" s="243" t="s">
        <v>338</v>
      </c>
      <c r="G262" s="244" t="s">
        <v>136</v>
      </c>
      <c r="H262" s="245">
        <v>2</v>
      </c>
      <c r="I262" s="246"/>
      <c r="J262" s="247">
        <f>ROUND(I262*H262,2)</f>
        <v>0</v>
      </c>
      <c r="K262" s="243" t="s">
        <v>137</v>
      </c>
      <c r="L262" s="248"/>
      <c r="M262" s="249" t="s">
        <v>36</v>
      </c>
      <c r="N262" s="250" t="s">
        <v>51</v>
      </c>
      <c r="O262" s="37"/>
      <c r="P262" s="199">
        <f>O262*H262</f>
        <v>0</v>
      </c>
      <c r="Q262" s="199">
        <v>2.7</v>
      </c>
      <c r="R262" s="199">
        <f>Q262*H262</f>
        <v>5.4</v>
      </c>
      <c r="S262" s="199">
        <v>0</v>
      </c>
      <c r="T262" s="200">
        <f>S262*H262</f>
        <v>0</v>
      </c>
      <c r="AR262" s="18" t="s">
        <v>193</v>
      </c>
      <c r="AT262" s="18" t="s">
        <v>242</v>
      </c>
      <c r="AU262" s="18" t="s">
        <v>88</v>
      </c>
      <c r="AY262" s="18" t="s">
        <v>131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23</v>
      </c>
      <c r="BK262" s="201">
        <f>ROUND(I262*H262,2)</f>
        <v>0</v>
      </c>
      <c r="BL262" s="18" t="s">
        <v>138</v>
      </c>
      <c r="BM262" s="18" t="s">
        <v>339</v>
      </c>
    </row>
    <row r="263" spans="2:65" s="1" customFormat="1" ht="27">
      <c r="B263" s="36"/>
      <c r="C263" s="58"/>
      <c r="D263" s="202" t="s">
        <v>140</v>
      </c>
      <c r="E263" s="58"/>
      <c r="F263" s="203" t="s">
        <v>340</v>
      </c>
      <c r="G263" s="58"/>
      <c r="H263" s="58"/>
      <c r="I263" s="158"/>
      <c r="J263" s="58"/>
      <c r="K263" s="58"/>
      <c r="L263" s="56"/>
      <c r="M263" s="73"/>
      <c r="N263" s="37"/>
      <c r="O263" s="37"/>
      <c r="P263" s="37"/>
      <c r="Q263" s="37"/>
      <c r="R263" s="37"/>
      <c r="S263" s="37"/>
      <c r="T263" s="74"/>
      <c r="AT263" s="18" t="s">
        <v>140</v>
      </c>
      <c r="AU263" s="18" t="s">
        <v>88</v>
      </c>
    </row>
    <row r="264" spans="2:65" s="13" customFormat="1">
      <c r="B264" s="215"/>
      <c r="C264" s="216"/>
      <c r="D264" s="228" t="s">
        <v>142</v>
      </c>
      <c r="E264" s="238" t="s">
        <v>36</v>
      </c>
      <c r="F264" s="239" t="s">
        <v>88</v>
      </c>
      <c r="G264" s="216"/>
      <c r="H264" s="240">
        <v>2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142</v>
      </c>
      <c r="AU264" s="225" t="s">
        <v>88</v>
      </c>
      <c r="AV264" s="13" t="s">
        <v>88</v>
      </c>
      <c r="AW264" s="13" t="s">
        <v>43</v>
      </c>
      <c r="AX264" s="13" t="s">
        <v>23</v>
      </c>
      <c r="AY264" s="225" t="s">
        <v>131</v>
      </c>
    </row>
    <row r="265" spans="2:65" s="1" customFormat="1" ht="22.5" customHeight="1">
      <c r="B265" s="36"/>
      <c r="C265" s="241" t="s">
        <v>341</v>
      </c>
      <c r="D265" s="241" t="s">
        <v>242</v>
      </c>
      <c r="E265" s="242" t="s">
        <v>342</v>
      </c>
      <c r="F265" s="243" t="s">
        <v>343</v>
      </c>
      <c r="G265" s="244" t="s">
        <v>136</v>
      </c>
      <c r="H265" s="245">
        <v>2</v>
      </c>
      <c r="I265" s="246"/>
      <c r="J265" s="247">
        <f>ROUND(I265*H265,2)</f>
        <v>0</v>
      </c>
      <c r="K265" s="243" t="s">
        <v>137</v>
      </c>
      <c r="L265" s="248"/>
      <c r="M265" s="249" t="s">
        <v>36</v>
      </c>
      <c r="N265" s="250" t="s">
        <v>51</v>
      </c>
      <c r="O265" s="37"/>
      <c r="P265" s="199">
        <f>O265*H265</f>
        <v>0</v>
      </c>
      <c r="Q265" s="199">
        <v>1.1200000000000001</v>
      </c>
      <c r="R265" s="199">
        <f>Q265*H265</f>
        <v>2.2400000000000002</v>
      </c>
      <c r="S265" s="199">
        <v>0</v>
      </c>
      <c r="T265" s="200">
        <f>S265*H265</f>
        <v>0</v>
      </c>
      <c r="AR265" s="18" t="s">
        <v>193</v>
      </c>
      <c r="AT265" s="18" t="s">
        <v>242</v>
      </c>
      <c r="AU265" s="18" t="s">
        <v>88</v>
      </c>
      <c r="AY265" s="18" t="s">
        <v>131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23</v>
      </c>
      <c r="BK265" s="201">
        <f>ROUND(I265*H265,2)</f>
        <v>0</v>
      </c>
      <c r="BL265" s="18" t="s">
        <v>138</v>
      </c>
      <c r="BM265" s="18" t="s">
        <v>344</v>
      </c>
    </row>
    <row r="266" spans="2:65" s="1" customFormat="1">
      <c r="B266" s="36"/>
      <c r="C266" s="58"/>
      <c r="D266" s="202" t="s">
        <v>140</v>
      </c>
      <c r="E266" s="58"/>
      <c r="F266" s="203" t="s">
        <v>345</v>
      </c>
      <c r="G266" s="58"/>
      <c r="H266" s="58"/>
      <c r="I266" s="158"/>
      <c r="J266" s="58"/>
      <c r="K266" s="58"/>
      <c r="L266" s="56"/>
      <c r="M266" s="73"/>
      <c r="N266" s="37"/>
      <c r="O266" s="37"/>
      <c r="P266" s="37"/>
      <c r="Q266" s="37"/>
      <c r="R266" s="37"/>
      <c r="S266" s="37"/>
      <c r="T266" s="74"/>
      <c r="AT266" s="18" t="s">
        <v>140</v>
      </c>
      <c r="AU266" s="18" t="s">
        <v>88</v>
      </c>
    </row>
    <row r="267" spans="2:65" s="13" customFormat="1">
      <c r="B267" s="215"/>
      <c r="C267" s="216"/>
      <c r="D267" s="202" t="s">
        <v>142</v>
      </c>
      <c r="E267" s="217" t="s">
        <v>36</v>
      </c>
      <c r="F267" s="218" t="s">
        <v>88</v>
      </c>
      <c r="G267" s="216"/>
      <c r="H267" s="219">
        <v>2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142</v>
      </c>
      <c r="AU267" s="225" t="s">
        <v>88</v>
      </c>
      <c r="AV267" s="13" t="s">
        <v>88</v>
      </c>
      <c r="AW267" s="13" t="s">
        <v>43</v>
      </c>
      <c r="AX267" s="13" t="s">
        <v>23</v>
      </c>
      <c r="AY267" s="225" t="s">
        <v>131</v>
      </c>
    </row>
    <row r="268" spans="2:65" s="11" customFormat="1" ht="29.85" customHeight="1">
      <c r="B268" s="173"/>
      <c r="C268" s="174"/>
      <c r="D268" s="187" t="s">
        <v>79</v>
      </c>
      <c r="E268" s="188" t="s">
        <v>138</v>
      </c>
      <c r="F268" s="188" t="s">
        <v>346</v>
      </c>
      <c r="G268" s="174"/>
      <c r="H268" s="174"/>
      <c r="I268" s="177"/>
      <c r="J268" s="189">
        <f>BK268</f>
        <v>0</v>
      </c>
      <c r="K268" s="174"/>
      <c r="L268" s="179"/>
      <c r="M268" s="180"/>
      <c r="N268" s="181"/>
      <c r="O268" s="181"/>
      <c r="P268" s="182">
        <f>SUM(P269:P277)</f>
        <v>0</v>
      </c>
      <c r="Q268" s="181"/>
      <c r="R268" s="182">
        <f>SUM(R269:R277)</f>
        <v>191.69279999999998</v>
      </c>
      <c r="S268" s="181"/>
      <c r="T268" s="183">
        <f>SUM(T269:T277)</f>
        <v>0</v>
      </c>
      <c r="AR268" s="184" t="s">
        <v>23</v>
      </c>
      <c r="AT268" s="185" t="s">
        <v>79</v>
      </c>
      <c r="AU268" s="185" t="s">
        <v>23</v>
      </c>
      <c r="AY268" s="184" t="s">
        <v>131</v>
      </c>
      <c r="BK268" s="186">
        <f>SUM(BK269:BK277)</f>
        <v>0</v>
      </c>
    </row>
    <row r="269" spans="2:65" s="1" customFormat="1" ht="22.5" customHeight="1">
      <c r="B269" s="36"/>
      <c r="C269" s="190" t="s">
        <v>347</v>
      </c>
      <c r="D269" s="190" t="s">
        <v>133</v>
      </c>
      <c r="E269" s="191" t="s">
        <v>348</v>
      </c>
      <c r="F269" s="192" t="s">
        <v>349</v>
      </c>
      <c r="G269" s="193" t="s">
        <v>148</v>
      </c>
      <c r="H269" s="194">
        <v>96</v>
      </c>
      <c r="I269" s="195"/>
      <c r="J269" s="196">
        <f>ROUND(I269*H269,2)</f>
        <v>0</v>
      </c>
      <c r="K269" s="192" t="s">
        <v>137</v>
      </c>
      <c r="L269" s="56"/>
      <c r="M269" s="197" t="s">
        <v>36</v>
      </c>
      <c r="N269" s="198" t="s">
        <v>51</v>
      </c>
      <c r="O269" s="37"/>
      <c r="P269" s="199">
        <f>O269*H269</f>
        <v>0</v>
      </c>
      <c r="Q269" s="199">
        <v>1.9967999999999999</v>
      </c>
      <c r="R269" s="199">
        <f>Q269*H269</f>
        <v>191.69279999999998</v>
      </c>
      <c r="S269" s="199">
        <v>0</v>
      </c>
      <c r="T269" s="200">
        <f>S269*H269</f>
        <v>0</v>
      </c>
      <c r="AR269" s="18" t="s">
        <v>138</v>
      </c>
      <c r="AT269" s="18" t="s">
        <v>133</v>
      </c>
      <c r="AU269" s="18" t="s">
        <v>88</v>
      </c>
      <c r="AY269" s="18" t="s">
        <v>131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23</v>
      </c>
      <c r="BK269" s="201">
        <f>ROUND(I269*H269,2)</f>
        <v>0</v>
      </c>
      <c r="BL269" s="18" t="s">
        <v>138</v>
      </c>
      <c r="BM269" s="18" t="s">
        <v>350</v>
      </c>
    </row>
    <row r="270" spans="2:65" s="1" customFormat="1" ht="27">
      <c r="B270" s="36"/>
      <c r="C270" s="58"/>
      <c r="D270" s="202" t="s">
        <v>140</v>
      </c>
      <c r="E270" s="58"/>
      <c r="F270" s="203" t="s">
        <v>351</v>
      </c>
      <c r="G270" s="58"/>
      <c r="H270" s="58"/>
      <c r="I270" s="158"/>
      <c r="J270" s="58"/>
      <c r="K270" s="58"/>
      <c r="L270" s="56"/>
      <c r="M270" s="73"/>
      <c r="N270" s="37"/>
      <c r="O270" s="37"/>
      <c r="P270" s="37"/>
      <c r="Q270" s="37"/>
      <c r="R270" s="37"/>
      <c r="S270" s="37"/>
      <c r="T270" s="74"/>
      <c r="AT270" s="18" t="s">
        <v>140</v>
      </c>
      <c r="AU270" s="18" t="s">
        <v>88</v>
      </c>
    </row>
    <row r="271" spans="2:65" s="12" customFormat="1">
      <c r="B271" s="204"/>
      <c r="C271" s="205"/>
      <c r="D271" s="202" t="s">
        <v>142</v>
      </c>
      <c r="E271" s="206" t="s">
        <v>36</v>
      </c>
      <c r="F271" s="207" t="s">
        <v>352</v>
      </c>
      <c r="G271" s="205"/>
      <c r="H271" s="208" t="s">
        <v>36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142</v>
      </c>
      <c r="AU271" s="214" t="s">
        <v>88</v>
      </c>
      <c r="AV271" s="12" t="s">
        <v>23</v>
      </c>
      <c r="AW271" s="12" t="s">
        <v>43</v>
      </c>
      <c r="AX271" s="12" t="s">
        <v>80</v>
      </c>
      <c r="AY271" s="214" t="s">
        <v>131</v>
      </c>
    </row>
    <row r="272" spans="2:65" s="12" customFormat="1" ht="27">
      <c r="B272" s="204"/>
      <c r="C272" s="205"/>
      <c r="D272" s="202" t="s">
        <v>142</v>
      </c>
      <c r="E272" s="206" t="s">
        <v>36</v>
      </c>
      <c r="F272" s="207" t="s">
        <v>353</v>
      </c>
      <c r="G272" s="205"/>
      <c r="H272" s="208" t="s">
        <v>36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142</v>
      </c>
      <c r="AU272" s="214" t="s">
        <v>88</v>
      </c>
      <c r="AV272" s="12" t="s">
        <v>23</v>
      </c>
      <c r="AW272" s="12" t="s">
        <v>43</v>
      </c>
      <c r="AX272" s="12" t="s">
        <v>80</v>
      </c>
      <c r="AY272" s="214" t="s">
        <v>131</v>
      </c>
    </row>
    <row r="273" spans="2:65" s="13" customFormat="1">
      <c r="B273" s="215"/>
      <c r="C273" s="216"/>
      <c r="D273" s="228" t="s">
        <v>142</v>
      </c>
      <c r="E273" s="238" t="s">
        <v>36</v>
      </c>
      <c r="F273" s="239" t="s">
        <v>354</v>
      </c>
      <c r="G273" s="216"/>
      <c r="H273" s="240">
        <v>96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142</v>
      </c>
      <c r="AU273" s="225" t="s">
        <v>88</v>
      </c>
      <c r="AV273" s="13" t="s">
        <v>88</v>
      </c>
      <c r="AW273" s="13" t="s">
        <v>43</v>
      </c>
      <c r="AX273" s="13" t="s">
        <v>23</v>
      </c>
      <c r="AY273" s="225" t="s">
        <v>131</v>
      </c>
    </row>
    <row r="274" spans="2:65" s="1" customFormat="1" ht="22.5" customHeight="1">
      <c r="B274" s="36"/>
      <c r="C274" s="190" t="s">
        <v>355</v>
      </c>
      <c r="D274" s="190" t="s">
        <v>133</v>
      </c>
      <c r="E274" s="191" t="s">
        <v>356</v>
      </c>
      <c r="F274" s="192" t="s">
        <v>357</v>
      </c>
      <c r="G274" s="193" t="s">
        <v>252</v>
      </c>
      <c r="H274" s="194">
        <v>309</v>
      </c>
      <c r="I274" s="195"/>
      <c r="J274" s="196">
        <f>ROUND(I274*H274,2)</f>
        <v>0</v>
      </c>
      <c r="K274" s="192" t="s">
        <v>137</v>
      </c>
      <c r="L274" s="56"/>
      <c r="M274" s="197" t="s">
        <v>36</v>
      </c>
      <c r="N274" s="198" t="s">
        <v>51</v>
      </c>
      <c r="O274" s="37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AR274" s="18" t="s">
        <v>138</v>
      </c>
      <c r="AT274" s="18" t="s">
        <v>133</v>
      </c>
      <c r="AU274" s="18" t="s">
        <v>88</v>
      </c>
      <c r="AY274" s="18" t="s">
        <v>131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23</v>
      </c>
      <c r="BK274" s="201">
        <f>ROUND(I274*H274,2)</f>
        <v>0</v>
      </c>
      <c r="BL274" s="18" t="s">
        <v>138</v>
      </c>
      <c r="BM274" s="18" t="s">
        <v>358</v>
      </c>
    </row>
    <row r="275" spans="2:65" s="1" customFormat="1">
      <c r="B275" s="36"/>
      <c r="C275" s="58"/>
      <c r="D275" s="202" t="s">
        <v>140</v>
      </c>
      <c r="E275" s="58"/>
      <c r="F275" s="203" t="s">
        <v>359</v>
      </c>
      <c r="G275" s="58"/>
      <c r="H275" s="58"/>
      <c r="I275" s="158"/>
      <c r="J275" s="58"/>
      <c r="K275" s="58"/>
      <c r="L275" s="56"/>
      <c r="M275" s="73"/>
      <c r="N275" s="37"/>
      <c r="O275" s="37"/>
      <c r="P275" s="37"/>
      <c r="Q275" s="37"/>
      <c r="R275" s="37"/>
      <c r="S275" s="37"/>
      <c r="T275" s="74"/>
      <c r="AT275" s="18" t="s">
        <v>140</v>
      </c>
      <c r="AU275" s="18" t="s">
        <v>88</v>
      </c>
    </row>
    <row r="276" spans="2:65" s="12" customFormat="1">
      <c r="B276" s="204"/>
      <c r="C276" s="205"/>
      <c r="D276" s="202" t="s">
        <v>142</v>
      </c>
      <c r="E276" s="206" t="s">
        <v>36</v>
      </c>
      <c r="F276" s="207" t="s">
        <v>360</v>
      </c>
      <c r="G276" s="205"/>
      <c r="H276" s="208" t="s">
        <v>36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142</v>
      </c>
      <c r="AU276" s="214" t="s">
        <v>88</v>
      </c>
      <c r="AV276" s="12" t="s">
        <v>23</v>
      </c>
      <c r="AW276" s="12" t="s">
        <v>43</v>
      </c>
      <c r="AX276" s="12" t="s">
        <v>80</v>
      </c>
      <c r="AY276" s="214" t="s">
        <v>131</v>
      </c>
    </row>
    <row r="277" spans="2:65" s="13" customFormat="1">
      <c r="B277" s="215"/>
      <c r="C277" s="216"/>
      <c r="D277" s="202" t="s">
        <v>142</v>
      </c>
      <c r="E277" s="217" t="s">
        <v>36</v>
      </c>
      <c r="F277" s="218" t="s">
        <v>361</v>
      </c>
      <c r="G277" s="216"/>
      <c r="H277" s="219">
        <v>309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142</v>
      </c>
      <c r="AU277" s="225" t="s">
        <v>88</v>
      </c>
      <c r="AV277" s="13" t="s">
        <v>88</v>
      </c>
      <c r="AW277" s="13" t="s">
        <v>43</v>
      </c>
      <c r="AX277" s="13" t="s">
        <v>23</v>
      </c>
      <c r="AY277" s="225" t="s">
        <v>131</v>
      </c>
    </row>
    <row r="278" spans="2:65" s="11" customFormat="1" ht="29.85" customHeight="1">
      <c r="B278" s="173"/>
      <c r="C278" s="174"/>
      <c r="D278" s="187" t="s">
        <v>79</v>
      </c>
      <c r="E278" s="188" t="s">
        <v>193</v>
      </c>
      <c r="F278" s="188" t="s">
        <v>362</v>
      </c>
      <c r="G278" s="174"/>
      <c r="H278" s="174"/>
      <c r="I278" s="177"/>
      <c r="J278" s="189">
        <f>BK278</f>
        <v>0</v>
      </c>
      <c r="K278" s="174"/>
      <c r="L278" s="179"/>
      <c r="M278" s="180"/>
      <c r="N278" s="181"/>
      <c r="O278" s="181"/>
      <c r="P278" s="182">
        <f>SUM(P279:P314)</f>
        <v>0</v>
      </c>
      <c r="Q278" s="181"/>
      <c r="R278" s="182">
        <f>SUM(R279:R314)</f>
        <v>0.624</v>
      </c>
      <c r="S278" s="181"/>
      <c r="T278" s="183">
        <f>SUM(T279:T314)</f>
        <v>1.0720000000000001</v>
      </c>
      <c r="AR278" s="184" t="s">
        <v>23</v>
      </c>
      <c r="AT278" s="185" t="s">
        <v>79</v>
      </c>
      <c r="AU278" s="185" t="s">
        <v>23</v>
      </c>
      <c r="AY278" s="184" t="s">
        <v>131</v>
      </c>
      <c r="BK278" s="186">
        <f>SUM(BK279:BK314)</f>
        <v>0</v>
      </c>
    </row>
    <row r="279" spans="2:65" s="1" customFormat="1" ht="22.5" customHeight="1">
      <c r="B279" s="36"/>
      <c r="C279" s="190" t="s">
        <v>363</v>
      </c>
      <c r="D279" s="190" t="s">
        <v>133</v>
      </c>
      <c r="E279" s="191" t="s">
        <v>364</v>
      </c>
      <c r="F279" s="192" t="s">
        <v>365</v>
      </c>
      <c r="G279" s="193" t="s">
        <v>366</v>
      </c>
      <c r="H279" s="194">
        <v>12</v>
      </c>
      <c r="I279" s="195"/>
      <c r="J279" s="196">
        <f>ROUND(I279*H279,2)</f>
        <v>0</v>
      </c>
      <c r="K279" s="192" t="s">
        <v>36</v>
      </c>
      <c r="L279" s="56"/>
      <c r="M279" s="197" t="s">
        <v>36</v>
      </c>
      <c r="N279" s="198" t="s">
        <v>51</v>
      </c>
      <c r="O279" s="37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AR279" s="18" t="s">
        <v>138</v>
      </c>
      <c r="AT279" s="18" t="s">
        <v>133</v>
      </c>
      <c r="AU279" s="18" t="s">
        <v>88</v>
      </c>
      <c r="AY279" s="18" t="s">
        <v>131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23</v>
      </c>
      <c r="BK279" s="201">
        <f>ROUND(I279*H279,2)</f>
        <v>0</v>
      </c>
      <c r="BL279" s="18" t="s">
        <v>138</v>
      </c>
      <c r="BM279" s="18" t="s">
        <v>367</v>
      </c>
    </row>
    <row r="280" spans="2:65" s="1" customFormat="1">
      <c r="B280" s="36"/>
      <c r="C280" s="58"/>
      <c r="D280" s="202" t="s">
        <v>140</v>
      </c>
      <c r="E280" s="58"/>
      <c r="F280" s="203" t="s">
        <v>365</v>
      </c>
      <c r="G280" s="58"/>
      <c r="H280" s="58"/>
      <c r="I280" s="158"/>
      <c r="J280" s="58"/>
      <c r="K280" s="58"/>
      <c r="L280" s="56"/>
      <c r="M280" s="73"/>
      <c r="N280" s="37"/>
      <c r="O280" s="37"/>
      <c r="P280" s="37"/>
      <c r="Q280" s="37"/>
      <c r="R280" s="37"/>
      <c r="S280" s="37"/>
      <c r="T280" s="74"/>
      <c r="AT280" s="18" t="s">
        <v>140</v>
      </c>
      <c r="AU280" s="18" t="s">
        <v>88</v>
      </c>
    </row>
    <row r="281" spans="2:65" s="12" customFormat="1">
      <c r="B281" s="204"/>
      <c r="C281" s="205"/>
      <c r="D281" s="202" t="s">
        <v>142</v>
      </c>
      <c r="E281" s="206" t="s">
        <v>36</v>
      </c>
      <c r="F281" s="207" t="s">
        <v>240</v>
      </c>
      <c r="G281" s="205"/>
      <c r="H281" s="208" t="s">
        <v>36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142</v>
      </c>
      <c r="AU281" s="214" t="s">
        <v>88</v>
      </c>
      <c r="AV281" s="12" t="s">
        <v>23</v>
      </c>
      <c r="AW281" s="12" t="s">
        <v>43</v>
      </c>
      <c r="AX281" s="12" t="s">
        <v>80</v>
      </c>
      <c r="AY281" s="214" t="s">
        <v>131</v>
      </c>
    </row>
    <row r="282" spans="2:65" s="13" customFormat="1">
      <c r="B282" s="215"/>
      <c r="C282" s="216"/>
      <c r="D282" s="202" t="s">
        <v>142</v>
      </c>
      <c r="E282" s="217" t="s">
        <v>36</v>
      </c>
      <c r="F282" s="218" t="s">
        <v>368</v>
      </c>
      <c r="G282" s="216"/>
      <c r="H282" s="219">
        <v>12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142</v>
      </c>
      <c r="AU282" s="225" t="s">
        <v>88</v>
      </c>
      <c r="AV282" s="13" t="s">
        <v>88</v>
      </c>
      <c r="AW282" s="13" t="s">
        <v>43</v>
      </c>
      <c r="AX282" s="13" t="s">
        <v>80</v>
      </c>
      <c r="AY282" s="225" t="s">
        <v>131</v>
      </c>
    </row>
    <row r="283" spans="2:65" s="14" customFormat="1">
      <c r="B283" s="226"/>
      <c r="C283" s="227"/>
      <c r="D283" s="228" t="s">
        <v>142</v>
      </c>
      <c r="E283" s="229" t="s">
        <v>36</v>
      </c>
      <c r="F283" s="230" t="s">
        <v>145</v>
      </c>
      <c r="G283" s="227"/>
      <c r="H283" s="231">
        <v>12</v>
      </c>
      <c r="I283" s="232"/>
      <c r="J283" s="227"/>
      <c r="K283" s="227"/>
      <c r="L283" s="233"/>
      <c r="M283" s="234"/>
      <c r="N283" s="235"/>
      <c r="O283" s="235"/>
      <c r="P283" s="235"/>
      <c r="Q283" s="235"/>
      <c r="R283" s="235"/>
      <c r="S283" s="235"/>
      <c r="T283" s="236"/>
      <c r="AT283" s="237" t="s">
        <v>142</v>
      </c>
      <c r="AU283" s="237" t="s">
        <v>88</v>
      </c>
      <c r="AV283" s="14" t="s">
        <v>138</v>
      </c>
      <c r="AW283" s="14" t="s">
        <v>43</v>
      </c>
      <c r="AX283" s="14" t="s">
        <v>23</v>
      </c>
      <c r="AY283" s="237" t="s">
        <v>131</v>
      </c>
    </row>
    <row r="284" spans="2:65" s="1" customFormat="1" ht="22.5" customHeight="1">
      <c r="B284" s="36"/>
      <c r="C284" s="241" t="s">
        <v>369</v>
      </c>
      <c r="D284" s="241" t="s">
        <v>242</v>
      </c>
      <c r="E284" s="242" t="s">
        <v>370</v>
      </c>
      <c r="F284" s="243" t="s">
        <v>371</v>
      </c>
      <c r="G284" s="244" t="s">
        <v>366</v>
      </c>
      <c r="H284" s="245">
        <v>12</v>
      </c>
      <c r="I284" s="246"/>
      <c r="J284" s="247">
        <f>ROUND(I284*H284,2)</f>
        <v>0</v>
      </c>
      <c r="K284" s="243" t="s">
        <v>36</v>
      </c>
      <c r="L284" s="248"/>
      <c r="M284" s="249" t="s">
        <v>36</v>
      </c>
      <c r="N284" s="250" t="s">
        <v>51</v>
      </c>
      <c r="O284" s="37"/>
      <c r="P284" s="199">
        <f>O284*H284</f>
        <v>0</v>
      </c>
      <c r="Q284" s="199">
        <v>0.02</v>
      </c>
      <c r="R284" s="199">
        <f>Q284*H284</f>
        <v>0.24</v>
      </c>
      <c r="S284" s="199">
        <v>0</v>
      </c>
      <c r="T284" s="200">
        <f>S284*H284</f>
        <v>0</v>
      </c>
      <c r="AR284" s="18" t="s">
        <v>193</v>
      </c>
      <c r="AT284" s="18" t="s">
        <v>242</v>
      </c>
      <c r="AU284" s="18" t="s">
        <v>88</v>
      </c>
      <c r="AY284" s="18" t="s">
        <v>131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23</v>
      </c>
      <c r="BK284" s="201">
        <f>ROUND(I284*H284,2)</f>
        <v>0</v>
      </c>
      <c r="BL284" s="18" t="s">
        <v>138</v>
      </c>
      <c r="BM284" s="18" t="s">
        <v>372</v>
      </c>
    </row>
    <row r="285" spans="2:65" s="1" customFormat="1">
      <c r="B285" s="36"/>
      <c r="C285" s="58"/>
      <c r="D285" s="202" t="s">
        <v>140</v>
      </c>
      <c r="E285" s="58"/>
      <c r="F285" s="203" t="s">
        <v>371</v>
      </c>
      <c r="G285" s="58"/>
      <c r="H285" s="58"/>
      <c r="I285" s="158"/>
      <c r="J285" s="58"/>
      <c r="K285" s="58"/>
      <c r="L285" s="56"/>
      <c r="M285" s="73"/>
      <c r="N285" s="37"/>
      <c r="O285" s="37"/>
      <c r="P285" s="37"/>
      <c r="Q285" s="37"/>
      <c r="R285" s="37"/>
      <c r="S285" s="37"/>
      <c r="T285" s="74"/>
      <c r="AT285" s="18" t="s">
        <v>140</v>
      </c>
      <c r="AU285" s="18" t="s">
        <v>88</v>
      </c>
    </row>
    <row r="286" spans="2:65" s="12" customFormat="1">
      <c r="B286" s="204"/>
      <c r="C286" s="205"/>
      <c r="D286" s="202" t="s">
        <v>142</v>
      </c>
      <c r="E286" s="206" t="s">
        <v>36</v>
      </c>
      <c r="F286" s="207" t="s">
        <v>373</v>
      </c>
      <c r="G286" s="205"/>
      <c r="H286" s="208" t="s">
        <v>36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142</v>
      </c>
      <c r="AU286" s="214" t="s">
        <v>88</v>
      </c>
      <c r="AV286" s="12" t="s">
        <v>23</v>
      </c>
      <c r="AW286" s="12" t="s">
        <v>43</v>
      </c>
      <c r="AX286" s="12" t="s">
        <v>80</v>
      </c>
      <c r="AY286" s="214" t="s">
        <v>131</v>
      </c>
    </row>
    <row r="287" spans="2:65" s="13" customFormat="1">
      <c r="B287" s="215"/>
      <c r="C287" s="216"/>
      <c r="D287" s="202" t="s">
        <v>142</v>
      </c>
      <c r="E287" s="217" t="s">
        <v>36</v>
      </c>
      <c r="F287" s="218" t="s">
        <v>374</v>
      </c>
      <c r="G287" s="216"/>
      <c r="H287" s="219">
        <v>12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142</v>
      </c>
      <c r="AU287" s="225" t="s">
        <v>88</v>
      </c>
      <c r="AV287" s="13" t="s">
        <v>88</v>
      </c>
      <c r="AW287" s="13" t="s">
        <v>43</v>
      </c>
      <c r="AX287" s="13" t="s">
        <v>80</v>
      </c>
      <c r="AY287" s="225" t="s">
        <v>131</v>
      </c>
    </row>
    <row r="288" spans="2:65" s="14" customFormat="1">
      <c r="B288" s="226"/>
      <c r="C288" s="227"/>
      <c r="D288" s="228" t="s">
        <v>142</v>
      </c>
      <c r="E288" s="229" t="s">
        <v>36</v>
      </c>
      <c r="F288" s="230" t="s">
        <v>145</v>
      </c>
      <c r="G288" s="227"/>
      <c r="H288" s="231">
        <v>12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AT288" s="237" t="s">
        <v>142</v>
      </c>
      <c r="AU288" s="237" t="s">
        <v>88</v>
      </c>
      <c r="AV288" s="14" t="s">
        <v>138</v>
      </c>
      <c r="AW288" s="14" t="s">
        <v>43</v>
      </c>
      <c r="AX288" s="14" t="s">
        <v>23</v>
      </c>
      <c r="AY288" s="237" t="s">
        <v>131</v>
      </c>
    </row>
    <row r="289" spans="2:65" s="1" customFormat="1" ht="22.5" customHeight="1">
      <c r="B289" s="36"/>
      <c r="C289" s="190" t="s">
        <v>375</v>
      </c>
      <c r="D289" s="190" t="s">
        <v>133</v>
      </c>
      <c r="E289" s="191" t="s">
        <v>376</v>
      </c>
      <c r="F289" s="192" t="s">
        <v>377</v>
      </c>
      <c r="G289" s="193" t="s">
        <v>366</v>
      </c>
      <c r="H289" s="194">
        <v>6</v>
      </c>
      <c r="I289" s="195"/>
      <c r="J289" s="196">
        <f>ROUND(I289*H289,2)</f>
        <v>0</v>
      </c>
      <c r="K289" s="192" t="s">
        <v>36</v>
      </c>
      <c r="L289" s="56"/>
      <c r="M289" s="197" t="s">
        <v>36</v>
      </c>
      <c r="N289" s="198" t="s">
        <v>51</v>
      </c>
      <c r="O289" s="37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AR289" s="18" t="s">
        <v>138</v>
      </c>
      <c r="AT289" s="18" t="s">
        <v>133</v>
      </c>
      <c r="AU289" s="18" t="s">
        <v>88</v>
      </c>
      <c r="AY289" s="18" t="s">
        <v>131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23</v>
      </c>
      <c r="BK289" s="201">
        <f>ROUND(I289*H289,2)</f>
        <v>0</v>
      </c>
      <c r="BL289" s="18" t="s">
        <v>138</v>
      </c>
      <c r="BM289" s="18" t="s">
        <v>378</v>
      </c>
    </row>
    <row r="290" spans="2:65" s="1" customFormat="1">
      <c r="B290" s="36"/>
      <c r="C290" s="58"/>
      <c r="D290" s="202" t="s">
        <v>140</v>
      </c>
      <c r="E290" s="58"/>
      <c r="F290" s="203" t="s">
        <v>377</v>
      </c>
      <c r="G290" s="58"/>
      <c r="H290" s="58"/>
      <c r="I290" s="158"/>
      <c r="J290" s="58"/>
      <c r="K290" s="58"/>
      <c r="L290" s="56"/>
      <c r="M290" s="73"/>
      <c r="N290" s="37"/>
      <c r="O290" s="37"/>
      <c r="P290" s="37"/>
      <c r="Q290" s="37"/>
      <c r="R290" s="37"/>
      <c r="S290" s="37"/>
      <c r="T290" s="74"/>
      <c r="AT290" s="18" t="s">
        <v>140</v>
      </c>
      <c r="AU290" s="18" t="s">
        <v>88</v>
      </c>
    </row>
    <row r="291" spans="2:65" s="12" customFormat="1">
      <c r="B291" s="204"/>
      <c r="C291" s="205"/>
      <c r="D291" s="202" t="s">
        <v>142</v>
      </c>
      <c r="E291" s="206" t="s">
        <v>36</v>
      </c>
      <c r="F291" s="207" t="s">
        <v>240</v>
      </c>
      <c r="G291" s="205"/>
      <c r="H291" s="208" t="s">
        <v>36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142</v>
      </c>
      <c r="AU291" s="214" t="s">
        <v>88</v>
      </c>
      <c r="AV291" s="12" t="s">
        <v>23</v>
      </c>
      <c r="AW291" s="12" t="s">
        <v>43</v>
      </c>
      <c r="AX291" s="12" t="s">
        <v>80</v>
      </c>
      <c r="AY291" s="214" t="s">
        <v>131</v>
      </c>
    </row>
    <row r="292" spans="2:65" s="13" customFormat="1">
      <c r="B292" s="215"/>
      <c r="C292" s="216"/>
      <c r="D292" s="202" t="s">
        <v>142</v>
      </c>
      <c r="E292" s="217" t="s">
        <v>36</v>
      </c>
      <c r="F292" s="218" t="s">
        <v>178</v>
      </c>
      <c r="G292" s="216"/>
      <c r="H292" s="219">
        <v>6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142</v>
      </c>
      <c r="AU292" s="225" t="s">
        <v>88</v>
      </c>
      <c r="AV292" s="13" t="s">
        <v>88</v>
      </c>
      <c r="AW292" s="13" t="s">
        <v>43</v>
      </c>
      <c r="AX292" s="13" t="s">
        <v>80</v>
      </c>
      <c r="AY292" s="225" t="s">
        <v>131</v>
      </c>
    </row>
    <row r="293" spans="2:65" s="14" customFormat="1">
      <c r="B293" s="226"/>
      <c r="C293" s="227"/>
      <c r="D293" s="228" t="s">
        <v>142</v>
      </c>
      <c r="E293" s="229" t="s">
        <v>36</v>
      </c>
      <c r="F293" s="230" t="s">
        <v>145</v>
      </c>
      <c r="G293" s="227"/>
      <c r="H293" s="231">
        <v>6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142</v>
      </c>
      <c r="AU293" s="237" t="s">
        <v>88</v>
      </c>
      <c r="AV293" s="14" t="s">
        <v>138</v>
      </c>
      <c r="AW293" s="14" t="s">
        <v>43</v>
      </c>
      <c r="AX293" s="14" t="s">
        <v>23</v>
      </c>
      <c r="AY293" s="237" t="s">
        <v>131</v>
      </c>
    </row>
    <row r="294" spans="2:65" s="1" customFormat="1" ht="22.5" customHeight="1">
      <c r="B294" s="36"/>
      <c r="C294" s="241" t="s">
        <v>379</v>
      </c>
      <c r="D294" s="241" t="s">
        <v>242</v>
      </c>
      <c r="E294" s="242" t="s">
        <v>380</v>
      </c>
      <c r="F294" s="243" t="s">
        <v>381</v>
      </c>
      <c r="G294" s="244" t="s">
        <v>366</v>
      </c>
      <c r="H294" s="245">
        <v>6</v>
      </c>
      <c r="I294" s="246"/>
      <c r="J294" s="247">
        <f>ROUND(I294*H294,2)</f>
        <v>0</v>
      </c>
      <c r="K294" s="243" t="s">
        <v>36</v>
      </c>
      <c r="L294" s="248"/>
      <c r="M294" s="249" t="s">
        <v>36</v>
      </c>
      <c r="N294" s="250" t="s">
        <v>51</v>
      </c>
      <c r="O294" s="37"/>
      <c r="P294" s="199">
        <f>O294*H294</f>
        <v>0</v>
      </c>
      <c r="Q294" s="199">
        <v>6.4000000000000001E-2</v>
      </c>
      <c r="R294" s="199">
        <f>Q294*H294</f>
        <v>0.38400000000000001</v>
      </c>
      <c r="S294" s="199">
        <v>0</v>
      </c>
      <c r="T294" s="200">
        <f>S294*H294</f>
        <v>0</v>
      </c>
      <c r="AR294" s="18" t="s">
        <v>193</v>
      </c>
      <c r="AT294" s="18" t="s">
        <v>242</v>
      </c>
      <c r="AU294" s="18" t="s">
        <v>88</v>
      </c>
      <c r="AY294" s="18" t="s">
        <v>131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23</v>
      </c>
      <c r="BK294" s="201">
        <f>ROUND(I294*H294,2)</f>
        <v>0</v>
      </c>
      <c r="BL294" s="18" t="s">
        <v>138</v>
      </c>
      <c r="BM294" s="18" t="s">
        <v>382</v>
      </c>
    </row>
    <row r="295" spans="2:65" s="1" customFormat="1">
      <c r="B295" s="36"/>
      <c r="C295" s="58"/>
      <c r="D295" s="202" t="s">
        <v>140</v>
      </c>
      <c r="E295" s="58"/>
      <c r="F295" s="203" t="s">
        <v>381</v>
      </c>
      <c r="G295" s="58"/>
      <c r="H295" s="58"/>
      <c r="I295" s="158"/>
      <c r="J295" s="58"/>
      <c r="K295" s="58"/>
      <c r="L295" s="56"/>
      <c r="M295" s="73"/>
      <c r="N295" s="37"/>
      <c r="O295" s="37"/>
      <c r="P295" s="37"/>
      <c r="Q295" s="37"/>
      <c r="R295" s="37"/>
      <c r="S295" s="37"/>
      <c r="T295" s="74"/>
      <c r="AT295" s="18" t="s">
        <v>140</v>
      </c>
      <c r="AU295" s="18" t="s">
        <v>88</v>
      </c>
    </row>
    <row r="296" spans="2:65" s="12" customFormat="1">
      <c r="B296" s="204"/>
      <c r="C296" s="205"/>
      <c r="D296" s="202" t="s">
        <v>142</v>
      </c>
      <c r="E296" s="206" t="s">
        <v>36</v>
      </c>
      <c r="F296" s="207" t="s">
        <v>373</v>
      </c>
      <c r="G296" s="205"/>
      <c r="H296" s="208" t="s">
        <v>36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142</v>
      </c>
      <c r="AU296" s="214" t="s">
        <v>88</v>
      </c>
      <c r="AV296" s="12" t="s">
        <v>23</v>
      </c>
      <c r="AW296" s="12" t="s">
        <v>43</v>
      </c>
      <c r="AX296" s="12" t="s">
        <v>80</v>
      </c>
      <c r="AY296" s="214" t="s">
        <v>131</v>
      </c>
    </row>
    <row r="297" spans="2:65" s="13" customFormat="1">
      <c r="B297" s="215"/>
      <c r="C297" s="216"/>
      <c r="D297" s="202" t="s">
        <v>142</v>
      </c>
      <c r="E297" s="217" t="s">
        <v>36</v>
      </c>
      <c r="F297" s="218" t="s">
        <v>178</v>
      </c>
      <c r="G297" s="216"/>
      <c r="H297" s="219">
        <v>6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142</v>
      </c>
      <c r="AU297" s="225" t="s">
        <v>88</v>
      </c>
      <c r="AV297" s="13" t="s">
        <v>88</v>
      </c>
      <c r="AW297" s="13" t="s">
        <v>43</v>
      </c>
      <c r="AX297" s="13" t="s">
        <v>80</v>
      </c>
      <c r="AY297" s="225" t="s">
        <v>131</v>
      </c>
    </row>
    <row r="298" spans="2:65" s="14" customFormat="1">
      <c r="B298" s="226"/>
      <c r="C298" s="227"/>
      <c r="D298" s="228" t="s">
        <v>142</v>
      </c>
      <c r="E298" s="229" t="s">
        <v>36</v>
      </c>
      <c r="F298" s="230" t="s">
        <v>145</v>
      </c>
      <c r="G298" s="227"/>
      <c r="H298" s="231">
        <v>6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AT298" s="237" t="s">
        <v>142</v>
      </c>
      <c r="AU298" s="237" t="s">
        <v>88</v>
      </c>
      <c r="AV298" s="14" t="s">
        <v>138</v>
      </c>
      <c r="AW298" s="14" t="s">
        <v>43</v>
      </c>
      <c r="AX298" s="14" t="s">
        <v>23</v>
      </c>
      <c r="AY298" s="237" t="s">
        <v>131</v>
      </c>
    </row>
    <row r="299" spans="2:65" s="1" customFormat="1" ht="22.5" customHeight="1">
      <c r="B299" s="36"/>
      <c r="C299" s="190" t="s">
        <v>383</v>
      </c>
      <c r="D299" s="190" t="s">
        <v>133</v>
      </c>
      <c r="E299" s="191" t="s">
        <v>384</v>
      </c>
      <c r="F299" s="192" t="s">
        <v>385</v>
      </c>
      <c r="G299" s="193" t="s">
        <v>386</v>
      </c>
      <c r="H299" s="194">
        <v>7</v>
      </c>
      <c r="I299" s="195"/>
      <c r="J299" s="196">
        <f>ROUND(I299*H299,2)</f>
        <v>0</v>
      </c>
      <c r="K299" s="192" t="s">
        <v>36</v>
      </c>
      <c r="L299" s="56"/>
      <c r="M299" s="197" t="s">
        <v>36</v>
      </c>
      <c r="N299" s="198" t="s">
        <v>51</v>
      </c>
      <c r="O299" s="37"/>
      <c r="P299" s="199">
        <f>O299*H299</f>
        <v>0</v>
      </c>
      <c r="Q299" s="199">
        <v>0</v>
      </c>
      <c r="R299" s="199">
        <f>Q299*H299</f>
        <v>0</v>
      </c>
      <c r="S299" s="199">
        <v>6.4000000000000001E-2</v>
      </c>
      <c r="T299" s="200">
        <f>S299*H299</f>
        <v>0.44800000000000001</v>
      </c>
      <c r="AR299" s="18" t="s">
        <v>138</v>
      </c>
      <c r="AT299" s="18" t="s">
        <v>133</v>
      </c>
      <c r="AU299" s="18" t="s">
        <v>88</v>
      </c>
      <c r="AY299" s="18" t="s">
        <v>131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8" t="s">
        <v>23</v>
      </c>
      <c r="BK299" s="201">
        <f>ROUND(I299*H299,2)</f>
        <v>0</v>
      </c>
      <c r="BL299" s="18" t="s">
        <v>138</v>
      </c>
      <c r="BM299" s="18" t="s">
        <v>387</v>
      </c>
    </row>
    <row r="300" spans="2:65" s="1" customFormat="1">
      <c r="B300" s="36"/>
      <c r="C300" s="58"/>
      <c r="D300" s="202" t="s">
        <v>140</v>
      </c>
      <c r="E300" s="58"/>
      <c r="F300" s="203" t="s">
        <v>385</v>
      </c>
      <c r="G300" s="58"/>
      <c r="H300" s="58"/>
      <c r="I300" s="158"/>
      <c r="J300" s="58"/>
      <c r="K300" s="58"/>
      <c r="L300" s="56"/>
      <c r="M300" s="73"/>
      <c r="N300" s="37"/>
      <c r="O300" s="37"/>
      <c r="P300" s="37"/>
      <c r="Q300" s="37"/>
      <c r="R300" s="37"/>
      <c r="S300" s="37"/>
      <c r="T300" s="74"/>
      <c r="AT300" s="18" t="s">
        <v>140</v>
      </c>
      <c r="AU300" s="18" t="s">
        <v>88</v>
      </c>
    </row>
    <row r="301" spans="2:65" s="12" customFormat="1">
      <c r="B301" s="204"/>
      <c r="C301" s="205"/>
      <c r="D301" s="202" t="s">
        <v>142</v>
      </c>
      <c r="E301" s="206" t="s">
        <v>36</v>
      </c>
      <c r="F301" s="207" t="s">
        <v>388</v>
      </c>
      <c r="G301" s="205"/>
      <c r="H301" s="208" t="s">
        <v>36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142</v>
      </c>
      <c r="AU301" s="214" t="s">
        <v>88</v>
      </c>
      <c r="AV301" s="12" t="s">
        <v>23</v>
      </c>
      <c r="AW301" s="12" t="s">
        <v>43</v>
      </c>
      <c r="AX301" s="12" t="s">
        <v>80</v>
      </c>
      <c r="AY301" s="214" t="s">
        <v>131</v>
      </c>
    </row>
    <row r="302" spans="2:65" s="12" customFormat="1">
      <c r="B302" s="204"/>
      <c r="C302" s="205"/>
      <c r="D302" s="202" t="s">
        <v>142</v>
      </c>
      <c r="E302" s="206" t="s">
        <v>36</v>
      </c>
      <c r="F302" s="207" t="s">
        <v>389</v>
      </c>
      <c r="G302" s="205"/>
      <c r="H302" s="208" t="s">
        <v>36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142</v>
      </c>
      <c r="AU302" s="214" t="s">
        <v>88</v>
      </c>
      <c r="AV302" s="12" t="s">
        <v>23</v>
      </c>
      <c r="AW302" s="12" t="s">
        <v>43</v>
      </c>
      <c r="AX302" s="12" t="s">
        <v>80</v>
      </c>
      <c r="AY302" s="214" t="s">
        <v>131</v>
      </c>
    </row>
    <row r="303" spans="2:65" s="13" customFormat="1">
      <c r="B303" s="215"/>
      <c r="C303" s="216"/>
      <c r="D303" s="202" t="s">
        <v>142</v>
      </c>
      <c r="E303" s="217" t="s">
        <v>36</v>
      </c>
      <c r="F303" s="218" t="s">
        <v>390</v>
      </c>
      <c r="G303" s="216"/>
      <c r="H303" s="219">
        <v>7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142</v>
      </c>
      <c r="AU303" s="225" t="s">
        <v>88</v>
      </c>
      <c r="AV303" s="13" t="s">
        <v>88</v>
      </c>
      <c r="AW303" s="13" t="s">
        <v>43</v>
      </c>
      <c r="AX303" s="13" t="s">
        <v>80</v>
      </c>
      <c r="AY303" s="225" t="s">
        <v>131</v>
      </c>
    </row>
    <row r="304" spans="2:65" s="14" customFormat="1">
      <c r="B304" s="226"/>
      <c r="C304" s="227"/>
      <c r="D304" s="228" t="s">
        <v>142</v>
      </c>
      <c r="E304" s="229" t="s">
        <v>36</v>
      </c>
      <c r="F304" s="230" t="s">
        <v>145</v>
      </c>
      <c r="G304" s="227"/>
      <c r="H304" s="231">
        <v>7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142</v>
      </c>
      <c r="AU304" s="237" t="s">
        <v>88</v>
      </c>
      <c r="AV304" s="14" t="s">
        <v>138</v>
      </c>
      <c r="AW304" s="14" t="s">
        <v>43</v>
      </c>
      <c r="AX304" s="14" t="s">
        <v>23</v>
      </c>
      <c r="AY304" s="237" t="s">
        <v>131</v>
      </c>
    </row>
    <row r="305" spans="2:65" s="1" customFormat="1" ht="22.5" customHeight="1">
      <c r="B305" s="36"/>
      <c r="C305" s="190" t="s">
        <v>391</v>
      </c>
      <c r="D305" s="190" t="s">
        <v>133</v>
      </c>
      <c r="E305" s="191" t="s">
        <v>392</v>
      </c>
      <c r="F305" s="192" t="s">
        <v>393</v>
      </c>
      <c r="G305" s="193" t="s">
        <v>366</v>
      </c>
      <c r="H305" s="194">
        <v>12</v>
      </c>
      <c r="I305" s="195"/>
      <c r="J305" s="196">
        <f>ROUND(I305*H305,2)</f>
        <v>0</v>
      </c>
      <c r="K305" s="192" t="s">
        <v>36</v>
      </c>
      <c r="L305" s="56"/>
      <c r="M305" s="197" t="s">
        <v>36</v>
      </c>
      <c r="N305" s="198" t="s">
        <v>51</v>
      </c>
      <c r="O305" s="37"/>
      <c r="P305" s="199">
        <f>O305*H305</f>
        <v>0</v>
      </c>
      <c r="Q305" s="199">
        <v>0</v>
      </c>
      <c r="R305" s="199">
        <f>Q305*H305</f>
        <v>0</v>
      </c>
      <c r="S305" s="199">
        <v>0.02</v>
      </c>
      <c r="T305" s="200">
        <f>S305*H305</f>
        <v>0.24</v>
      </c>
      <c r="AR305" s="18" t="s">
        <v>138</v>
      </c>
      <c r="AT305" s="18" t="s">
        <v>133</v>
      </c>
      <c r="AU305" s="18" t="s">
        <v>88</v>
      </c>
      <c r="AY305" s="18" t="s">
        <v>131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23</v>
      </c>
      <c r="BK305" s="201">
        <f>ROUND(I305*H305,2)</f>
        <v>0</v>
      </c>
      <c r="BL305" s="18" t="s">
        <v>138</v>
      </c>
      <c r="BM305" s="18" t="s">
        <v>394</v>
      </c>
    </row>
    <row r="306" spans="2:65" s="1" customFormat="1">
      <c r="B306" s="36"/>
      <c r="C306" s="58"/>
      <c r="D306" s="202" t="s">
        <v>140</v>
      </c>
      <c r="E306" s="58"/>
      <c r="F306" s="203" t="s">
        <v>393</v>
      </c>
      <c r="G306" s="58"/>
      <c r="H306" s="58"/>
      <c r="I306" s="158"/>
      <c r="J306" s="58"/>
      <c r="K306" s="58"/>
      <c r="L306" s="56"/>
      <c r="M306" s="73"/>
      <c r="N306" s="37"/>
      <c r="O306" s="37"/>
      <c r="P306" s="37"/>
      <c r="Q306" s="37"/>
      <c r="R306" s="37"/>
      <c r="S306" s="37"/>
      <c r="T306" s="74"/>
      <c r="AT306" s="18" t="s">
        <v>140</v>
      </c>
      <c r="AU306" s="18" t="s">
        <v>88</v>
      </c>
    </row>
    <row r="307" spans="2:65" s="12" customFormat="1">
      <c r="B307" s="204"/>
      <c r="C307" s="205"/>
      <c r="D307" s="202" t="s">
        <v>142</v>
      </c>
      <c r="E307" s="206" t="s">
        <v>36</v>
      </c>
      <c r="F307" s="207" t="s">
        <v>240</v>
      </c>
      <c r="G307" s="205"/>
      <c r="H307" s="208" t="s">
        <v>36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142</v>
      </c>
      <c r="AU307" s="214" t="s">
        <v>88</v>
      </c>
      <c r="AV307" s="12" t="s">
        <v>23</v>
      </c>
      <c r="AW307" s="12" t="s">
        <v>43</v>
      </c>
      <c r="AX307" s="12" t="s">
        <v>80</v>
      </c>
      <c r="AY307" s="214" t="s">
        <v>131</v>
      </c>
    </row>
    <row r="308" spans="2:65" s="13" customFormat="1">
      <c r="B308" s="215"/>
      <c r="C308" s="216"/>
      <c r="D308" s="202" t="s">
        <v>142</v>
      </c>
      <c r="E308" s="217" t="s">
        <v>36</v>
      </c>
      <c r="F308" s="218" t="s">
        <v>368</v>
      </c>
      <c r="G308" s="216"/>
      <c r="H308" s="219">
        <v>12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142</v>
      </c>
      <c r="AU308" s="225" t="s">
        <v>88</v>
      </c>
      <c r="AV308" s="13" t="s">
        <v>88</v>
      </c>
      <c r="AW308" s="13" t="s">
        <v>43</v>
      </c>
      <c r="AX308" s="13" t="s">
        <v>80</v>
      </c>
      <c r="AY308" s="225" t="s">
        <v>131</v>
      </c>
    </row>
    <row r="309" spans="2:65" s="14" customFormat="1">
      <c r="B309" s="226"/>
      <c r="C309" s="227"/>
      <c r="D309" s="228" t="s">
        <v>142</v>
      </c>
      <c r="E309" s="229" t="s">
        <v>36</v>
      </c>
      <c r="F309" s="230" t="s">
        <v>145</v>
      </c>
      <c r="G309" s="227"/>
      <c r="H309" s="231">
        <v>12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AT309" s="237" t="s">
        <v>142</v>
      </c>
      <c r="AU309" s="237" t="s">
        <v>88</v>
      </c>
      <c r="AV309" s="14" t="s">
        <v>138</v>
      </c>
      <c r="AW309" s="14" t="s">
        <v>43</v>
      </c>
      <c r="AX309" s="14" t="s">
        <v>23</v>
      </c>
      <c r="AY309" s="237" t="s">
        <v>131</v>
      </c>
    </row>
    <row r="310" spans="2:65" s="1" customFormat="1" ht="22.5" customHeight="1">
      <c r="B310" s="36"/>
      <c r="C310" s="190" t="s">
        <v>395</v>
      </c>
      <c r="D310" s="190" t="s">
        <v>133</v>
      </c>
      <c r="E310" s="191" t="s">
        <v>396</v>
      </c>
      <c r="F310" s="192" t="s">
        <v>397</v>
      </c>
      <c r="G310" s="193" t="s">
        <v>366</v>
      </c>
      <c r="H310" s="194">
        <v>6</v>
      </c>
      <c r="I310" s="195"/>
      <c r="J310" s="196">
        <f>ROUND(I310*H310,2)</f>
        <v>0</v>
      </c>
      <c r="K310" s="192" t="s">
        <v>36</v>
      </c>
      <c r="L310" s="56"/>
      <c r="M310" s="197" t="s">
        <v>36</v>
      </c>
      <c r="N310" s="198" t="s">
        <v>51</v>
      </c>
      <c r="O310" s="37"/>
      <c r="P310" s="199">
        <f>O310*H310</f>
        <v>0</v>
      </c>
      <c r="Q310" s="199">
        <v>0</v>
      </c>
      <c r="R310" s="199">
        <f>Q310*H310</f>
        <v>0</v>
      </c>
      <c r="S310" s="199">
        <v>6.4000000000000001E-2</v>
      </c>
      <c r="T310" s="200">
        <f>S310*H310</f>
        <v>0.38400000000000001</v>
      </c>
      <c r="AR310" s="18" t="s">
        <v>138</v>
      </c>
      <c r="AT310" s="18" t="s">
        <v>133</v>
      </c>
      <c r="AU310" s="18" t="s">
        <v>88</v>
      </c>
      <c r="AY310" s="18" t="s">
        <v>131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23</v>
      </c>
      <c r="BK310" s="201">
        <f>ROUND(I310*H310,2)</f>
        <v>0</v>
      </c>
      <c r="BL310" s="18" t="s">
        <v>138</v>
      </c>
      <c r="BM310" s="18" t="s">
        <v>398</v>
      </c>
    </row>
    <row r="311" spans="2:65" s="1" customFormat="1">
      <c r="B311" s="36"/>
      <c r="C311" s="58"/>
      <c r="D311" s="202" t="s">
        <v>140</v>
      </c>
      <c r="E311" s="58"/>
      <c r="F311" s="203" t="s">
        <v>397</v>
      </c>
      <c r="G311" s="58"/>
      <c r="H311" s="58"/>
      <c r="I311" s="158"/>
      <c r="J311" s="58"/>
      <c r="K311" s="58"/>
      <c r="L311" s="56"/>
      <c r="M311" s="73"/>
      <c r="N311" s="37"/>
      <c r="O311" s="37"/>
      <c r="P311" s="37"/>
      <c r="Q311" s="37"/>
      <c r="R311" s="37"/>
      <c r="S311" s="37"/>
      <c r="T311" s="74"/>
      <c r="AT311" s="18" t="s">
        <v>140</v>
      </c>
      <c r="AU311" s="18" t="s">
        <v>88</v>
      </c>
    </row>
    <row r="312" spans="2:65" s="12" customFormat="1">
      <c r="B312" s="204"/>
      <c r="C312" s="205"/>
      <c r="D312" s="202" t="s">
        <v>142</v>
      </c>
      <c r="E312" s="206" t="s">
        <v>36</v>
      </c>
      <c r="F312" s="207" t="s">
        <v>240</v>
      </c>
      <c r="G312" s="205"/>
      <c r="H312" s="208" t="s">
        <v>36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142</v>
      </c>
      <c r="AU312" s="214" t="s">
        <v>88</v>
      </c>
      <c r="AV312" s="12" t="s">
        <v>23</v>
      </c>
      <c r="AW312" s="12" t="s">
        <v>43</v>
      </c>
      <c r="AX312" s="12" t="s">
        <v>80</v>
      </c>
      <c r="AY312" s="214" t="s">
        <v>131</v>
      </c>
    </row>
    <row r="313" spans="2:65" s="13" customFormat="1">
      <c r="B313" s="215"/>
      <c r="C313" s="216"/>
      <c r="D313" s="202" t="s">
        <v>142</v>
      </c>
      <c r="E313" s="217" t="s">
        <v>36</v>
      </c>
      <c r="F313" s="218" t="s">
        <v>178</v>
      </c>
      <c r="G313" s="216"/>
      <c r="H313" s="219">
        <v>6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142</v>
      </c>
      <c r="AU313" s="225" t="s">
        <v>88</v>
      </c>
      <c r="AV313" s="13" t="s">
        <v>88</v>
      </c>
      <c r="AW313" s="13" t="s">
        <v>43</v>
      </c>
      <c r="AX313" s="13" t="s">
        <v>80</v>
      </c>
      <c r="AY313" s="225" t="s">
        <v>131</v>
      </c>
    </row>
    <row r="314" spans="2:65" s="14" customFormat="1">
      <c r="B314" s="226"/>
      <c r="C314" s="227"/>
      <c r="D314" s="202" t="s">
        <v>142</v>
      </c>
      <c r="E314" s="251" t="s">
        <v>36</v>
      </c>
      <c r="F314" s="252" t="s">
        <v>145</v>
      </c>
      <c r="G314" s="227"/>
      <c r="H314" s="253">
        <v>6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142</v>
      </c>
      <c r="AU314" s="237" t="s">
        <v>88</v>
      </c>
      <c r="AV314" s="14" t="s">
        <v>138</v>
      </c>
      <c r="AW314" s="14" t="s">
        <v>43</v>
      </c>
      <c r="AX314" s="14" t="s">
        <v>23</v>
      </c>
      <c r="AY314" s="237" t="s">
        <v>131</v>
      </c>
    </row>
    <row r="315" spans="2:65" s="11" customFormat="1" ht="29.85" customHeight="1">
      <c r="B315" s="173"/>
      <c r="C315" s="174"/>
      <c r="D315" s="187" t="s">
        <v>79</v>
      </c>
      <c r="E315" s="188" t="s">
        <v>399</v>
      </c>
      <c r="F315" s="188" t="s">
        <v>400</v>
      </c>
      <c r="G315" s="174"/>
      <c r="H315" s="174"/>
      <c r="I315" s="177"/>
      <c r="J315" s="189">
        <f>BK315</f>
        <v>0</v>
      </c>
      <c r="K315" s="174"/>
      <c r="L315" s="179"/>
      <c r="M315" s="180"/>
      <c r="N315" s="181"/>
      <c r="O315" s="181"/>
      <c r="P315" s="182">
        <f>SUM(P316:P320)</f>
        <v>0</v>
      </c>
      <c r="Q315" s="181"/>
      <c r="R315" s="182">
        <f>SUM(R316:R320)</f>
        <v>0</v>
      </c>
      <c r="S315" s="181"/>
      <c r="T315" s="183">
        <f>SUM(T316:T320)</f>
        <v>0</v>
      </c>
      <c r="AR315" s="184" t="s">
        <v>23</v>
      </c>
      <c r="AT315" s="185" t="s">
        <v>79</v>
      </c>
      <c r="AU315" s="185" t="s">
        <v>23</v>
      </c>
      <c r="AY315" s="184" t="s">
        <v>131</v>
      </c>
      <c r="BK315" s="186">
        <f>SUM(BK316:BK320)</f>
        <v>0</v>
      </c>
    </row>
    <row r="316" spans="2:65" s="1" customFormat="1" ht="22.5" customHeight="1">
      <c r="B316" s="36"/>
      <c r="C316" s="190" t="s">
        <v>401</v>
      </c>
      <c r="D316" s="190" t="s">
        <v>133</v>
      </c>
      <c r="E316" s="191" t="s">
        <v>402</v>
      </c>
      <c r="F316" s="192" t="s">
        <v>403</v>
      </c>
      <c r="G316" s="193" t="s">
        <v>245</v>
      </c>
      <c r="H316" s="194">
        <v>8.4160000000000004</v>
      </c>
      <c r="I316" s="195"/>
      <c r="J316" s="196">
        <f>ROUND(I316*H316,2)</f>
        <v>0</v>
      </c>
      <c r="K316" s="192" t="s">
        <v>137</v>
      </c>
      <c r="L316" s="56"/>
      <c r="M316" s="197" t="s">
        <v>36</v>
      </c>
      <c r="N316" s="198" t="s">
        <v>51</v>
      </c>
      <c r="O316" s="37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AR316" s="18" t="s">
        <v>138</v>
      </c>
      <c r="AT316" s="18" t="s">
        <v>133</v>
      </c>
      <c r="AU316" s="18" t="s">
        <v>88</v>
      </c>
      <c r="AY316" s="18" t="s">
        <v>131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23</v>
      </c>
      <c r="BK316" s="201">
        <f>ROUND(I316*H316,2)</f>
        <v>0</v>
      </c>
      <c r="BL316" s="18" t="s">
        <v>138</v>
      </c>
      <c r="BM316" s="18" t="s">
        <v>404</v>
      </c>
    </row>
    <row r="317" spans="2:65" s="1" customFormat="1" ht="27">
      <c r="B317" s="36"/>
      <c r="C317" s="58"/>
      <c r="D317" s="228" t="s">
        <v>140</v>
      </c>
      <c r="E317" s="58"/>
      <c r="F317" s="254" t="s">
        <v>405</v>
      </c>
      <c r="G317" s="58"/>
      <c r="H317" s="58"/>
      <c r="I317" s="158"/>
      <c r="J317" s="58"/>
      <c r="K317" s="58"/>
      <c r="L317" s="56"/>
      <c r="M317" s="73"/>
      <c r="N317" s="37"/>
      <c r="O317" s="37"/>
      <c r="P317" s="37"/>
      <c r="Q317" s="37"/>
      <c r="R317" s="37"/>
      <c r="S317" s="37"/>
      <c r="T317" s="74"/>
      <c r="AT317" s="18" t="s">
        <v>140</v>
      </c>
      <c r="AU317" s="18" t="s">
        <v>88</v>
      </c>
    </row>
    <row r="318" spans="2:65" s="1" customFormat="1" ht="22.5" customHeight="1">
      <c r="B318" s="36"/>
      <c r="C318" s="190" t="s">
        <v>406</v>
      </c>
      <c r="D318" s="190" t="s">
        <v>133</v>
      </c>
      <c r="E318" s="191" t="s">
        <v>407</v>
      </c>
      <c r="F318" s="192" t="s">
        <v>408</v>
      </c>
      <c r="G318" s="193" t="s">
        <v>245</v>
      </c>
      <c r="H318" s="194">
        <v>159.904</v>
      </c>
      <c r="I318" s="195"/>
      <c r="J318" s="196">
        <f>ROUND(I318*H318,2)</f>
        <v>0</v>
      </c>
      <c r="K318" s="192" t="s">
        <v>137</v>
      </c>
      <c r="L318" s="56"/>
      <c r="M318" s="197" t="s">
        <v>36</v>
      </c>
      <c r="N318" s="198" t="s">
        <v>51</v>
      </c>
      <c r="O318" s="37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AR318" s="18" t="s">
        <v>138</v>
      </c>
      <c r="AT318" s="18" t="s">
        <v>133</v>
      </c>
      <c r="AU318" s="18" t="s">
        <v>88</v>
      </c>
      <c r="AY318" s="18" t="s">
        <v>131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23</v>
      </c>
      <c r="BK318" s="201">
        <f>ROUND(I318*H318,2)</f>
        <v>0</v>
      </c>
      <c r="BL318" s="18" t="s">
        <v>138</v>
      </c>
      <c r="BM318" s="18" t="s">
        <v>409</v>
      </c>
    </row>
    <row r="319" spans="2:65" s="1" customFormat="1" ht="27">
      <c r="B319" s="36"/>
      <c r="C319" s="58"/>
      <c r="D319" s="202" t="s">
        <v>140</v>
      </c>
      <c r="E319" s="58"/>
      <c r="F319" s="203" t="s">
        <v>410</v>
      </c>
      <c r="G319" s="58"/>
      <c r="H319" s="58"/>
      <c r="I319" s="158"/>
      <c r="J319" s="58"/>
      <c r="K319" s="58"/>
      <c r="L319" s="56"/>
      <c r="M319" s="73"/>
      <c r="N319" s="37"/>
      <c r="O319" s="37"/>
      <c r="P319" s="37"/>
      <c r="Q319" s="37"/>
      <c r="R319" s="37"/>
      <c r="S319" s="37"/>
      <c r="T319" s="74"/>
      <c r="AT319" s="18" t="s">
        <v>140</v>
      </c>
      <c r="AU319" s="18" t="s">
        <v>88</v>
      </c>
    </row>
    <row r="320" spans="2:65" s="13" customFormat="1">
      <c r="B320" s="215"/>
      <c r="C320" s="216"/>
      <c r="D320" s="202" t="s">
        <v>142</v>
      </c>
      <c r="E320" s="216"/>
      <c r="F320" s="218" t="s">
        <v>411</v>
      </c>
      <c r="G320" s="216"/>
      <c r="H320" s="219">
        <v>159.904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142</v>
      </c>
      <c r="AU320" s="225" t="s">
        <v>88</v>
      </c>
      <c r="AV320" s="13" t="s">
        <v>88</v>
      </c>
      <c r="AW320" s="13" t="s">
        <v>4</v>
      </c>
      <c r="AX320" s="13" t="s">
        <v>23</v>
      </c>
      <c r="AY320" s="225" t="s">
        <v>131</v>
      </c>
    </row>
    <row r="321" spans="2:65" s="11" customFormat="1" ht="29.85" customHeight="1">
      <c r="B321" s="173"/>
      <c r="C321" s="174"/>
      <c r="D321" s="187" t="s">
        <v>79</v>
      </c>
      <c r="E321" s="188" t="s">
        <v>412</v>
      </c>
      <c r="F321" s="188" t="s">
        <v>413</v>
      </c>
      <c r="G321" s="174"/>
      <c r="H321" s="174"/>
      <c r="I321" s="177"/>
      <c r="J321" s="189">
        <f>BK321</f>
        <v>0</v>
      </c>
      <c r="K321" s="174"/>
      <c r="L321" s="179"/>
      <c r="M321" s="180"/>
      <c r="N321" s="181"/>
      <c r="O321" s="181"/>
      <c r="P321" s="182">
        <f>SUM(P322:P323)</f>
        <v>0</v>
      </c>
      <c r="Q321" s="181"/>
      <c r="R321" s="182">
        <f>SUM(R322:R323)</f>
        <v>0</v>
      </c>
      <c r="S321" s="181"/>
      <c r="T321" s="183">
        <f>SUM(T322:T323)</f>
        <v>0</v>
      </c>
      <c r="AR321" s="184" t="s">
        <v>23</v>
      </c>
      <c r="AT321" s="185" t="s">
        <v>79</v>
      </c>
      <c r="AU321" s="185" t="s">
        <v>23</v>
      </c>
      <c r="AY321" s="184" t="s">
        <v>131</v>
      </c>
      <c r="BK321" s="186">
        <f>SUM(BK322:BK323)</f>
        <v>0</v>
      </c>
    </row>
    <row r="322" spans="2:65" s="1" customFormat="1" ht="22.5" customHeight="1">
      <c r="B322" s="36"/>
      <c r="C322" s="190" t="s">
        <v>414</v>
      </c>
      <c r="D322" s="190" t="s">
        <v>133</v>
      </c>
      <c r="E322" s="191" t="s">
        <v>415</v>
      </c>
      <c r="F322" s="192" t="s">
        <v>416</v>
      </c>
      <c r="G322" s="193" t="s">
        <v>245</v>
      </c>
      <c r="H322" s="194">
        <v>286.22000000000003</v>
      </c>
      <c r="I322" s="195"/>
      <c r="J322" s="196">
        <f>ROUND(I322*H322,2)</f>
        <v>0</v>
      </c>
      <c r="K322" s="192" t="s">
        <v>137</v>
      </c>
      <c r="L322" s="56"/>
      <c r="M322" s="197" t="s">
        <v>36</v>
      </c>
      <c r="N322" s="198" t="s">
        <v>51</v>
      </c>
      <c r="O322" s="37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AR322" s="18" t="s">
        <v>138</v>
      </c>
      <c r="AT322" s="18" t="s">
        <v>133</v>
      </c>
      <c r="AU322" s="18" t="s">
        <v>88</v>
      </c>
      <c r="AY322" s="18" t="s">
        <v>131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23</v>
      </c>
      <c r="BK322" s="201">
        <f>ROUND(I322*H322,2)</f>
        <v>0</v>
      </c>
      <c r="BL322" s="18" t="s">
        <v>138</v>
      </c>
      <c r="BM322" s="18" t="s">
        <v>417</v>
      </c>
    </row>
    <row r="323" spans="2:65" s="1" customFormat="1">
      <c r="B323" s="36"/>
      <c r="C323" s="58"/>
      <c r="D323" s="202" t="s">
        <v>140</v>
      </c>
      <c r="E323" s="58"/>
      <c r="F323" s="203" t="s">
        <v>418</v>
      </c>
      <c r="G323" s="58"/>
      <c r="H323" s="58"/>
      <c r="I323" s="158"/>
      <c r="J323" s="58"/>
      <c r="K323" s="58"/>
      <c r="L323" s="56"/>
      <c r="M323" s="255"/>
      <c r="N323" s="256"/>
      <c r="O323" s="256"/>
      <c r="P323" s="256"/>
      <c r="Q323" s="256"/>
      <c r="R323" s="256"/>
      <c r="S323" s="256"/>
      <c r="T323" s="257"/>
      <c r="AT323" s="18" t="s">
        <v>140</v>
      </c>
      <c r="AU323" s="18" t="s">
        <v>88</v>
      </c>
    </row>
    <row r="324" spans="2:65" s="1" customFormat="1" ht="6.95" customHeight="1">
      <c r="B324" s="51"/>
      <c r="C324" s="52"/>
      <c r="D324" s="52"/>
      <c r="E324" s="52"/>
      <c r="F324" s="52"/>
      <c r="G324" s="52"/>
      <c r="H324" s="52"/>
      <c r="I324" s="135"/>
      <c r="J324" s="52"/>
      <c r="K324" s="52"/>
      <c r="L324" s="56"/>
    </row>
  </sheetData>
  <sheetProtection password="CC35" sheet="1" objects="1" scenarios="1" formatColumns="0" formatRows="0" sort="0" autoFilter="0"/>
  <autoFilter ref="C90:K90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phoneticPr fontId="40" type="noConversion"/>
  <hyperlinks>
    <hyperlink ref="F1:G1" location="C2" tooltip="Krycí list soupisu" display="1) Krycí list soupisu"/>
    <hyperlink ref="G1:H1" location="C58" tooltip="Rekapitulace" display="2) Rekapitulace"/>
    <hyperlink ref="J1" location="C9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64"/>
      <c r="C1" s="264"/>
      <c r="D1" s="263" t="s">
        <v>1</v>
      </c>
      <c r="E1" s="264"/>
      <c r="F1" s="265" t="s">
        <v>471</v>
      </c>
      <c r="G1" s="396" t="s">
        <v>472</v>
      </c>
      <c r="H1" s="396"/>
      <c r="I1" s="270"/>
      <c r="J1" s="265" t="s">
        <v>473</v>
      </c>
      <c r="K1" s="263" t="s">
        <v>95</v>
      </c>
      <c r="L1" s="265" t="s">
        <v>474</v>
      </c>
      <c r="M1" s="265"/>
      <c r="N1" s="265"/>
      <c r="O1" s="265"/>
      <c r="P1" s="265"/>
      <c r="Q1" s="265"/>
      <c r="R1" s="265"/>
      <c r="S1" s="265"/>
      <c r="T1" s="265"/>
      <c r="U1" s="261"/>
      <c r="V1" s="26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94</v>
      </c>
    </row>
    <row r="3" spans="1:70" ht="6.95" customHeight="1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88</v>
      </c>
    </row>
    <row r="4" spans="1:70" ht="36.950000000000003" customHeight="1">
      <c r="B4" s="22"/>
      <c r="C4" s="23"/>
      <c r="D4" s="24" t="s">
        <v>96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ht="15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>
      <c r="B7" s="22"/>
      <c r="C7" s="23"/>
      <c r="D7" s="23"/>
      <c r="E7" s="393" t="str">
        <f ca="1">'Rekapitulace stavby'!K6</f>
        <v>Litávka,Lísky,oprava koryta (1477 m )</v>
      </c>
      <c r="F7" s="358"/>
      <c r="G7" s="358"/>
      <c r="H7" s="358"/>
      <c r="I7" s="116"/>
      <c r="J7" s="23"/>
      <c r="K7" s="25"/>
    </row>
    <row r="8" spans="1:70" ht="15">
      <c r="B8" s="22"/>
      <c r="C8" s="23"/>
      <c r="D8" s="31" t="s">
        <v>97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>
      <c r="B9" s="36"/>
      <c r="C9" s="37"/>
      <c r="D9" s="37"/>
      <c r="E9" s="393" t="s">
        <v>98</v>
      </c>
      <c r="F9" s="365"/>
      <c r="G9" s="365"/>
      <c r="H9" s="365"/>
      <c r="I9" s="117"/>
      <c r="J9" s="37"/>
      <c r="K9" s="40"/>
    </row>
    <row r="10" spans="1:70" s="1" customFormat="1" ht="15">
      <c r="B10" s="36"/>
      <c r="C10" s="37"/>
      <c r="D10" s="31" t="s">
        <v>99</v>
      </c>
      <c r="E10" s="37"/>
      <c r="F10" s="37"/>
      <c r="G10" s="37"/>
      <c r="H10" s="37"/>
      <c r="I10" s="117"/>
      <c r="J10" s="37"/>
      <c r="K10" s="40"/>
    </row>
    <row r="11" spans="1:70" s="1" customFormat="1" ht="36.950000000000003" customHeight="1">
      <c r="B11" s="36"/>
      <c r="C11" s="37"/>
      <c r="D11" s="37"/>
      <c r="E11" s="394" t="s">
        <v>419</v>
      </c>
      <c r="F11" s="365"/>
      <c r="G11" s="365"/>
      <c r="H11" s="365"/>
      <c r="I11" s="117"/>
      <c r="J11" s="37"/>
      <c r="K11" s="40"/>
    </row>
    <row r="12" spans="1:70" s="1" customFormat="1">
      <c r="B12" s="36"/>
      <c r="C12" s="37"/>
      <c r="D12" s="37"/>
      <c r="E12" s="37"/>
      <c r="F12" s="37"/>
      <c r="G12" s="37"/>
      <c r="H12" s="37"/>
      <c r="I12" s="117"/>
      <c r="J12" s="37"/>
      <c r="K12" s="40"/>
    </row>
    <row r="13" spans="1:70" s="1" customFormat="1" ht="14.45" customHeight="1">
      <c r="B13" s="36"/>
      <c r="C13" s="37"/>
      <c r="D13" s="31" t="s">
        <v>19</v>
      </c>
      <c r="E13" s="37"/>
      <c r="F13" s="29" t="s">
        <v>36</v>
      </c>
      <c r="G13" s="37"/>
      <c r="H13" s="37"/>
      <c r="I13" s="118" t="s">
        <v>21</v>
      </c>
      <c r="J13" s="29" t="s">
        <v>36</v>
      </c>
      <c r="K13" s="40"/>
    </row>
    <row r="14" spans="1:70" s="1" customFormat="1" ht="14.45" customHeight="1">
      <c r="B14" s="36"/>
      <c r="C14" s="37"/>
      <c r="D14" s="31" t="s">
        <v>24</v>
      </c>
      <c r="E14" s="37"/>
      <c r="F14" s="29" t="s">
        <v>25</v>
      </c>
      <c r="G14" s="37"/>
      <c r="H14" s="37"/>
      <c r="I14" s="118" t="s">
        <v>26</v>
      </c>
      <c r="J14" s="119" t="str">
        <f ca="1">'Rekapitulace stavby'!AN8</f>
        <v>5. 6. 2016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17"/>
      <c r="J15" s="37"/>
      <c r="K15" s="40"/>
    </row>
    <row r="16" spans="1:70" s="1" customFormat="1" ht="14.45" customHeight="1">
      <c r="B16" s="36"/>
      <c r="C16" s="37"/>
      <c r="D16" s="31" t="s">
        <v>34</v>
      </c>
      <c r="E16" s="37"/>
      <c r="F16" s="37"/>
      <c r="G16" s="37"/>
      <c r="H16" s="37"/>
      <c r="I16" s="118" t="s">
        <v>35</v>
      </c>
      <c r="J16" s="29" t="s">
        <v>36</v>
      </c>
      <c r="K16" s="40"/>
    </row>
    <row r="17" spans="2:11" s="1" customFormat="1" ht="18" customHeight="1">
      <c r="B17" s="36"/>
      <c r="C17" s="37"/>
      <c r="D17" s="37"/>
      <c r="E17" s="29" t="s">
        <v>37</v>
      </c>
      <c r="F17" s="37"/>
      <c r="G17" s="37"/>
      <c r="H17" s="37"/>
      <c r="I17" s="118" t="s">
        <v>38</v>
      </c>
      <c r="J17" s="29" t="s">
        <v>36</v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17"/>
      <c r="J18" s="37"/>
      <c r="K18" s="40"/>
    </row>
    <row r="19" spans="2:11" s="1" customFormat="1" ht="14.45" customHeight="1">
      <c r="B19" s="36"/>
      <c r="C19" s="37"/>
      <c r="D19" s="31" t="s">
        <v>39</v>
      </c>
      <c r="E19" s="37"/>
      <c r="F19" s="37"/>
      <c r="G19" s="37"/>
      <c r="H19" s="37"/>
      <c r="I19" s="118" t="s">
        <v>35</v>
      </c>
      <c r="J19" s="29" t="str">
        <f ca="1">IF('Rekapitulace stavby'!AN13="Vyplň údaj","",IF('Rekapitulace stavby'!AN13="","",'Rekapitulace stavby'!AN13))</f>
        <v/>
      </c>
      <c r="K19" s="40"/>
    </row>
    <row r="20" spans="2:11" s="1" customFormat="1" ht="18" customHeight="1">
      <c r="B20" s="36"/>
      <c r="C20" s="37"/>
      <c r="D20" s="37"/>
      <c r="E20" s="29" t="str">
        <f ca="1">IF('Rekapitulace stavby'!E14="Vyplň údaj","",IF('Rekapitulace stavby'!E14="","",'Rekapitulace stavby'!E14))</f>
        <v/>
      </c>
      <c r="F20" s="37"/>
      <c r="G20" s="37"/>
      <c r="H20" s="37"/>
      <c r="I20" s="118" t="s">
        <v>38</v>
      </c>
      <c r="J20" s="29" t="str">
        <f ca="1"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17"/>
      <c r="J21" s="37"/>
      <c r="K21" s="40"/>
    </row>
    <row r="22" spans="2:11" s="1" customFormat="1" ht="14.45" customHeight="1">
      <c r="B22" s="36"/>
      <c r="C22" s="37"/>
      <c r="D22" s="31" t="s">
        <v>41</v>
      </c>
      <c r="E22" s="37"/>
      <c r="F22" s="37"/>
      <c r="G22" s="37"/>
      <c r="H22" s="37"/>
      <c r="I22" s="118" t="s">
        <v>35</v>
      </c>
      <c r="J22" s="29" t="s">
        <v>36</v>
      </c>
      <c r="K22" s="40"/>
    </row>
    <row r="23" spans="2:11" s="1" customFormat="1" ht="18" customHeight="1">
      <c r="B23" s="36"/>
      <c r="C23" s="37"/>
      <c r="D23" s="37"/>
      <c r="E23" s="29" t="s">
        <v>42</v>
      </c>
      <c r="F23" s="37"/>
      <c r="G23" s="37"/>
      <c r="H23" s="37"/>
      <c r="I23" s="118" t="s">
        <v>38</v>
      </c>
      <c r="J23" s="29" t="s">
        <v>36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17"/>
      <c r="J24" s="37"/>
      <c r="K24" s="40"/>
    </row>
    <row r="25" spans="2:11" s="1" customFormat="1" ht="14.45" customHeight="1">
      <c r="B25" s="36"/>
      <c r="C25" s="37"/>
      <c r="D25" s="31" t="s">
        <v>44</v>
      </c>
      <c r="E25" s="37"/>
      <c r="F25" s="37"/>
      <c r="G25" s="37"/>
      <c r="H25" s="37"/>
      <c r="I25" s="117"/>
      <c r="J25" s="37"/>
      <c r="K25" s="40"/>
    </row>
    <row r="26" spans="2:11" s="7" customFormat="1" ht="77.25" customHeight="1">
      <c r="B26" s="120"/>
      <c r="C26" s="121"/>
      <c r="D26" s="121"/>
      <c r="E26" s="361" t="s">
        <v>45</v>
      </c>
      <c r="F26" s="395"/>
      <c r="G26" s="395"/>
      <c r="H26" s="395"/>
      <c r="I26" s="122"/>
      <c r="J26" s="121"/>
      <c r="K26" s="123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17"/>
      <c r="J27" s="37"/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>
      <c r="B29" s="36"/>
      <c r="C29" s="37"/>
      <c r="D29" s="126" t="s">
        <v>46</v>
      </c>
      <c r="E29" s="37"/>
      <c r="F29" s="37"/>
      <c r="G29" s="37"/>
      <c r="H29" s="37"/>
      <c r="I29" s="117"/>
      <c r="J29" s="127">
        <f>ROUND(J84,2)</f>
        <v>0</v>
      </c>
      <c r="K29" s="40"/>
    </row>
    <row r="30" spans="2:11" s="1" customFormat="1" ht="6.95" customHeight="1">
      <c r="B30" s="36"/>
      <c r="C30" s="37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>
      <c r="B31" s="36"/>
      <c r="C31" s="37"/>
      <c r="D31" s="37"/>
      <c r="E31" s="37"/>
      <c r="F31" s="41" t="s">
        <v>48</v>
      </c>
      <c r="G31" s="37"/>
      <c r="H31" s="37"/>
      <c r="I31" s="128" t="s">
        <v>47</v>
      </c>
      <c r="J31" s="41" t="s">
        <v>49</v>
      </c>
      <c r="K31" s="40"/>
    </row>
    <row r="32" spans="2:11" s="1" customFormat="1" ht="14.45" customHeight="1">
      <c r="B32" s="36"/>
      <c r="C32" s="37"/>
      <c r="D32" s="44" t="s">
        <v>50</v>
      </c>
      <c r="E32" s="44" t="s">
        <v>51</v>
      </c>
      <c r="F32" s="129">
        <f>ROUND(SUM(BE84:BE109), 2)</f>
        <v>0</v>
      </c>
      <c r="G32" s="37"/>
      <c r="H32" s="37"/>
      <c r="I32" s="130">
        <v>0.21</v>
      </c>
      <c r="J32" s="129">
        <f>ROUND(ROUND((SUM(BE84:BE109)), 2)*I32, 1)</f>
        <v>0</v>
      </c>
      <c r="K32" s="40"/>
    </row>
    <row r="33" spans="2:11" s="1" customFormat="1" ht="14.45" customHeight="1">
      <c r="B33" s="36"/>
      <c r="C33" s="37"/>
      <c r="D33" s="37"/>
      <c r="E33" s="44" t="s">
        <v>52</v>
      </c>
      <c r="F33" s="129">
        <f>ROUND(SUM(BF84:BF109), 2)</f>
        <v>0</v>
      </c>
      <c r="G33" s="37"/>
      <c r="H33" s="37"/>
      <c r="I33" s="130">
        <v>0.15</v>
      </c>
      <c r="J33" s="129">
        <f>ROUND(ROUND((SUM(BF84:BF109)), 2)*I33, 1)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53</v>
      </c>
      <c r="F34" s="129">
        <f>ROUND(SUM(BG84:BG109), 2)</f>
        <v>0</v>
      </c>
      <c r="G34" s="37"/>
      <c r="H34" s="37"/>
      <c r="I34" s="130">
        <v>0.21</v>
      </c>
      <c r="J34" s="129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54</v>
      </c>
      <c r="F35" s="129">
        <f>ROUND(SUM(BH84:BH109), 2)</f>
        <v>0</v>
      </c>
      <c r="G35" s="37"/>
      <c r="H35" s="37"/>
      <c r="I35" s="130">
        <v>0.15</v>
      </c>
      <c r="J35" s="129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55</v>
      </c>
      <c r="F36" s="129">
        <f>ROUND(SUM(BI84:BI109), 2)</f>
        <v>0</v>
      </c>
      <c r="G36" s="37"/>
      <c r="H36" s="37"/>
      <c r="I36" s="130">
        <v>0</v>
      </c>
      <c r="J36" s="129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17"/>
      <c r="J37" s="37"/>
      <c r="K37" s="40"/>
    </row>
    <row r="38" spans="2:11" s="1" customFormat="1" ht="25.35" customHeight="1">
      <c r="B38" s="36"/>
      <c r="C38" s="46"/>
      <c r="D38" s="47" t="s">
        <v>56</v>
      </c>
      <c r="E38" s="48"/>
      <c r="F38" s="48"/>
      <c r="G38" s="131" t="s">
        <v>57</v>
      </c>
      <c r="H38" s="49" t="s">
        <v>58</v>
      </c>
      <c r="I38" s="132"/>
      <c r="J38" s="133">
        <f>SUM(J29:J36)</f>
        <v>0</v>
      </c>
      <c r="K38" s="134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35"/>
      <c r="J39" s="52"/>
      <c r="K39" s="53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6"/>
      <c r="C44" s="24" t="s">
        <v>101</v>
      </c>
      <c r="D44" s="37"/>
      <c r="E44" s="37"/>
      <c r="F44" s="37"/>
      <c r="G44" s="37"/>
      <c r="H44" s="37"/>
      <c r="I44" s="117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17"/>
      <c r="J45" s="37"/>
      <c r="K45" s="40"/>
    </row>
    <row r="46" spans="2:11" s="1" customFormat="1" ht="14.45" customHeight="1">
      <c r="B46" s="36"/>
      <c r="C46" s="31" t="s">
        <v>16</v>
      </c>
      <c r="D46" s="37"/>
      <c r="E46" s="37"/>
      <c r="F46" s="37"/>
      <c r="G46" s="37"/>
      <c r="H46" s="37"/>
      <c r="I46" s="117"/>
      <c r="J46" s="37"/>
      <c r="K46" s="40"/>
    </row>
    <row r="47" spans="2:11" s="1" customFormat="1" ht="22.5" customHeight="1">
      <c r="B47" s="36"/>
      <c r="C47" s="37"/>
      <c r="D47" s="37"/>
      <c r="E47" s="393" t="str">
        <f>E7</f>
        <v>Litávka,Lísky,oprava koryta (1477 m )</v>
      </c>
      <c r="F47" s="365"/>
      <c r="G47" s="365"/>
      <c r="H47" s="365"/>
      <c r="I47" s="117"/>
      <c r="J47" s="37"/>
      <c r="K47" s="40"/>
    </row>
    <row r="48" spans="2:11" ht="15">
      <c r="B48" s="22"/>
      <c r="C48" s="31" t="s">
        <v>97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>
      <c r="B49" s="36"/>
      <c r="C49" s="37"/>
      <c r="D49" s="37"/>
      <c r="E49" s="393" t="s">
        <v>98</v>
      </c>
      <c r="F49" s="365"/>
      <c r="G49" s="365"/>
      <c r="H49" s="365"/>
      <c r="I49" s="117"/>
      <c r="J49" s="37"/>
      <c r="K49" s="40"/>
    </row>
    <row r="50" spans="2:47" s="1" customFormat="1" ht="14.45" customHeight="1">
      <c r="B50" s="36"/>
      <c r="C50" s="31" t="s">
        <v>99</v>
      </c>
      <c r="D50" s="37"/>
      <c r="E50" s="37"/>
      <c r="F50" s="37"/>
      <c r="G50" s="37"/>
      <c r="H50" s="37"/>
      <c r="I50" s="117"/>
      <c r="J50" s="37"/>
      <c r="K50" s="40"/>
    </row>
    <row r="51" spans="2:47" s="1" customFormat="1" ht="23.25" customHeight="1">
      <c r="B51" s="36"/>
      <c r="C51" s="37"/>
      <c r="D51" s="37"/>
      <c r="E51" s="394" t="str">
        <f>E11</f>
        <v xml:space="preserve">VRN - Vedlejší a ostatní náklady </v>
      </c>
      <c r="F51" s="365"/>
      <c r="G51" s="365"/>
      <c r="H51" s="365"/>
      <c r="I51" s="117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17"/>
      <c r="J52" s="37"/>
      <c r="K52" s="40"/>
    </row>
    <row r="53" spans="2:47" s="1" customFormat="1" ht="18" customHeight="1">
      <c r="B53" s="36"/>
      <c r="C53" s="31" t="s">
        <v>24</v>
      </c>
      <c r="D53" s="37"/>
      <c r="E53" s="37"/>
      <c r="F53" s="29" t="str">
        <f>F14</f>
        <v xml:space="preserve"> Lísky</v>
      </c>
      <c r="G53" s="37"/>
      <c r="H53" s="37"/>
      <c r="I53" s="118" t="s">
        <v>26</v>
      </c>
      <c r="J53" s="119" t="str">
        <f>IF(J14="","",J14)</f>
        <v>5. 6. 2016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17"/>
      <c r="J54" s="37"/>
      <c r="K54" s="40"/>
    </row>
    <row r="55" spans="2:47" s="1" customFormat="1" ht="15">
      <c r="B55" s="36"/>
      <c r="C55" s="31" t="s">
        <v>34</v>
      </c>
      <c r="D55" s="37"/>
      <c r="E55" s="37"/>
      <c r="F55" s="29" t="str">
        <f>E17</f>
        <v xml:space="preserve"> Povodí Moravy s.p.</v>
      </c>
      <c r="G55" s="37"/>
      <c r="H55" s="37"/>
      <c r="I55" s="118" t="s">
        <v>41</v>
      </c>
      <c r="J55" s="29" t="str">
        <f>E23</f>
        <v>AGPOL s.r.o., Jungmannova 153/12, 77900 Olomouc</v>
      </c>
      <c r="K55" s="40"/>
    </row>
    <row r="56" spans="2:47" s="1" customFormat="1" ht="14.45" customHeight="1">
      <c r="B56" s="36"/>
      <c r="C56" s="31" t="s">
        <v>39</v>
      </c>
      <c r="D56" s="37"/>
      <c r="E56" s="37"/>
      <c r="F56" s="29" t="str">
        <f>IF(E20="","",E20)</f>
        <v/>
      </c>
      <c r="G56" s="37"/>
      <c r="H56" s="37"/>
      <c r="I56" s="117"/>
      <c r="J56" s="37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17"/>
      <c r="J57" s="37"/>
      <c r="K57" s="40"/>
    </row>
    <row r="58" spans="2:47" s="1" customFormat="1" ht="29.25" customHeight="1">
      <c r="B58" s="36"/>
      <c r="C58" s="140" t="s">
        <v>102</v>
      </c>
      <c r="D58" s="46"/>
      <c r="E58" s="46"/>
      <c r="F58" s="46"/>
      <c r="G58" s="46"/>
      <c r="H58" s="46"/>
      <c r="I58" s="141"/>
      <c r="J58" s="142" t="s">
        <v>103</v>
      </c>
      <c r="K58" s="50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17"/>
      <c r="J59" s="37"/>
      <c r="K59" s="40"/>
    </row>
    <row r="60" spans="2:47" s="1" customFormat="1" ht="29.25" customHeight="1">
      <c r="B60" s="36"/>
      <c r="C60" s="143" t="s">
        <v>104</v>
      </c>
      <c r="D60" s="37"/>
      <c r="E60" s="37"/>
      <c r="F60" s="37"/>
      <c r="G60" s="37"/>
      <c r="H60" s="37"/>
      <c r="I60" s="117"/>
      <c r="J60" s="127">
        <f>J84</f>
        <v>0</v>
      </c>
      <c r="K60" s="40"/>
      <c r="AU60" s="18" t="s">
        <v>105</v>
      </c>
    </row>
    <row r="61" spans="2:47" s="8" customFormat="1" ht="24.95" customHeight="1">
      <c r="B61" s="144"/>
      <c r="C61" s="145"/>
      <c r="D61" s="146" t="s">
        <v>420</v>
      </c>
      <c r="E61" s="147"/>
      <c r="F61" s="147"/>
      <c r="G61" s="147"/>
      <c r="H61" s="147"/>
      <c r="I61" s="148"/>
      <c r="J61" s="149">
        <f>J85</f>
        <v>0</v>
      </c>
      <c r="K61" s="150"/>
    </row>
    <row r="62" spans="2:47" s="8" customFormat="1" ht="24.95" customHeight="1">
      <c r="B62" s="144"/>
      <c r="C62" s="145"/>
      <c r="D62" s="146" t="s">
        <v>421</v>
      </c>
      <c r="E62" s="147"/>
      <c r="F62" s="147"/>
      <c r="G62" s="147"/>
      <c r="H62" s="147"/>
      <c r="I62" s="148"/>
      <c r="J62" s="149">
        <f>J98</f>
        <v>0</v>
      </c>
      <c r="K62" s="150"/>
    </row>
    <row r="63" spans="2:47" s="1" customFormat="1" ht="21.75" customHeight="1">
      <c r="B63" s="36"/>
      <c r="C63" s="37"/>
      <c r="D63" s="37"/>
      <c r="E63" s="37"/>
      <c r="F63" s="37"/>
      <c r="G63" s="37"/>
      <c r="H63" s="37"/>
      <c r="I63" s="117"/>
      <c r="J63" s="37"/>
      <c r="K63" s="40"/>
    </row>
    <row r="64" spans="2:47" s="1" customFormat="1" ht="6.95" customHeight="1">
      <c r="B64" s="51"/>
      <c r="C64" s="52"/>
      <c r="D64" s="52"/>
      <c r="E64" s="52"/>
      <c r="F64" s="52"/>
      <c r="G64" s="52"/>
      <c r="H64" s="52"/>
      <c r="I64" s="135"/>
      <c r="J64" s="52"/>
      <c r="K64" s="5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8"/>
      <c r="J68" s="55"/>
      <c r="K68" s="55"/>
      <c r="L68" s="56"/>
    </row>
    <row r="69" spans="2:12" s="1" customFormat="1" ht="36.950000000000003" customHeight="1">
      <c r="B69" s="36"/>
      <c r="C69" s="57" t="s">
        <v>115</v>
      </c>
      <c r="D69" s="58"/>
      <c r="E69" s="58"/>
      <c r="F69" s="58"/>
      <c r="G69" s="58"/>
      <c r="H69" s="58"/>
      <c r="I69" s="158"/>
      <c r="J69" s="58"/>
      <c r="K69" s="58"/>
      <c r="L69" s="56"/>
    </row>
    <row r="70" spans="2:12" s="1" customFormat="1" ht="6.95" customHeight="1">
      <c r="B70" s="36"/>
      <c r="C70" s="58"/>
      <c r="D70" s="58"/>
      <c r="E70" s="58"/>
      <c r="F70" s="58"/>
      <c r="G70" s="58"/>
      <c r="H70" s="58"/>
      <c r="I70" s="158"/>
      <c r="J70" s="58"/>
      <c r="K70" s="58"/>
      <c r="L70" s="56"/>
    </row>
    <row r="71" spans="2:12" s="1" customFormat="1" ht="14.45" customHeight="1">
      <c r="B71" s="36"/>
      <c r="C71" s="60" t="s">
        <v>16</v>
      </c>
      <c r="D71" s="58"/>
      <c r="E71" s="58"/>
      <c r="F71" s="58"/>
      <c r="G71" s="58"/>
      <c r="H71" s="58"/>
      <c r="I71" s="158"/>
      <c r="J71" s="58"/>
      <c r="K71" s="58"/>
      <c r="L71" s="56"/>
    </row>
    <row r="72" spans="2:12" s="1" customFormat="1" ht="22.5" customHeight="1">
      <c r="B72" s="36"/>
      <c r="C72" s="58"/>
      <c r="D72" s="58"/>
      <c r="E72" s="392" t="str">
        <f>E7</f>
        <v>Litávka,Lísky,oprava koryta (1477 m )</v>
      </c>
      <c r="F72" s="376"/>
      <c r="G72" s="376"/>
      <c r="H72" s="376"/>
      <c r="I72" s="158"/>
      <c r="J72" s="58"/>
      <c r="K72" s="58"/>
      <c r="L72" s="56"/>
    </row>
    <row r="73" spans="2:12" ht="15">
      <c r="B73" s="22"/>
      <c r="C73" s="60" t="s">
        <v>97</v>
      </c>
      <c r="D73" s="159"/>
      <c r="E73" s="159"/>
      <c r="F73" s="159"/>
      <c r="G73" s="159"/>
      <c r="H73" s="159"/>
      <c r="J73" s="159"/>
      <c r="K73" s="159"/>
      <c r="L73" s="160"/>
    </row>
    <row r="74" spans="2:12" s="1" customFormat="1" ht="22.5" customHeight="1">
      <c r="B74" s="36"/>
      <c r="C74" s="58"/>
      <c r="D74" s="58"/>
      <c r="E74" s="392" t="s">
        <v>98</v>
      </c>
      <c r="F74" s="376"/>
      <c r="G74" s="376"/>
      <c r="H74" s="376"/>
      <c r="I74" s="158"/>
      <c r="J74" s="58"/>
      <c r="K74" s="58"/>
      <c r="L74" s="56"/>
    </row>
    <row r="75" spans="2:12" s="1" customFormat="1" ht="14.45" customHeight="1">
      <c r="B75" s="36"/>
      <c r="C75" s="60" t="s">
        <v>99</v>
      </c>
      <c r="D75" s="58"/>
      <c r="E75" s="58"/>
      <c r="F75" s="58"/>
      <c r="G75" s="58"/>
      <c r="H75" s="58"/>
      <c r="I75" s="158"/>
      <c r="J75" s="58"/>
      <c r="K75" s="58"/>
      <c r="L75" s="56"/>
    </row>
    <row r="76" spans="2:12" s="1" customFormat="1" ht="23.25" customHeight="1">
      <c r="B76" s="36"/>
      <c r="C76" s="58"/>
      <c r="D76" s="58"/>
      <c r="E76" s="373" t="str">
        <f>E11</f>
        <v xml:space="preserve">VRN - Vedlejší a ostatní náklady </v>
      </c>
      <c r="F76" s="376"/>
      <c r="G76" s="376"/>
      <c r="H76" s="376"/>
      <c r="I76" s="158"/>
      <c r="J76" s="58"/>
      <c r="K76" s="58"/>
      <c r="L76" s="56"/>
    </row>
    <row r="77" spans="2:12" s="1" customFormat="1" ht="6.95" customHeight="1">
      <c r="B77" s="36"/>
      <c r="C77" s="58"/>
      <c r="D77" s="58"/>
      <c r="E77" s="58"/>
      <c r="F77" s="58"/>
      <c r="G77" s="58"/>
      <c r="H77" s="58"/>
      <c r="I77" s="158"/>
      <c r="J77" s="58"/>
      <c r="K77" s="58"/>
      <c r="L77" s="56"/>
    </row>
    <row r="78" spans="2:12" s="1" customFormat="1" ht="18" customHeight="1">
      <c r="B78" s="36"/>
      <c r="C78" s="60" t="s">
        <v>24</v>
      </c>
      <c r="D78" s="58"/>
      <c r="E78" s="58"/>
      <c r="F78" s="161" t="str">
        <f>F14</f>
        <v xml:space="preserve"> Lísky</v>
      </c>
      <c r="G78" s="58"/>
      <c r="H78" s="58"/>
      <c r="I78" s="162" t="s">
        <v>26</v>
      </c>
      <c r="J78" s="68" t="str">
        <f>IF(J14="","",J14)</f>
        <v>5. 6. 2016</v>
      </c>
      <c r="K78" s="58"/>
      <c r="L78" s="56"/>
    </row>
    <row r="79" spans="2:12" s="1" customFormat="1" ht="6.95" customHeight="1">
      <c r="B79" s="36"/>
      <c r="C79" s="58"/>
      <c r="D79" s="58"/>
      <c r="E79" s="58"/>
      <c r="F79" s="58"/>
      <c r="G79" s="58"/>
      <c r="H79" s="58"/>
      <c r="I79" s="158"/>
      <c r="J79" s="58"/>
      <c r="K79" s="58"/>
      <c r="L79" s="56"/>
    </row>
    <row r="80" spans="2:12" s="1" customFormat="1" ht="15">
      <c r="B80" s="36"/>
      <c r="C80" s="60" t="s">
        <v>34</v>
      </c>
      <c r="D80" s="58"/>
      <c r="E80" s="58"/>
      <c r="F80" s="161" t="str">
        <f>E17</f>
        <v xml:space="preserve"> Povodí Moravy s.p.</v>
      </c>
      <c r="G80" s="58"/>
      <c r="H80" s="58"/>
      <c r="I80" s="162" t="s">
        <v>41</v>
      </c>
      <c r="J80" s="161" t="str">
        <f>E23</f>
        <v>AGPOL s.r.o., Jungmannova 153/12, 77900 Olomouc</v>
      </c>
      <c r="K80" s="58"/>
      <c r="L80" s="56"/>
    </row>
    <row r="81" spans="2:65" s="1" customFormat="1" ht="14.45" customHeight="1">
      <c r="B81" s="36"/>
      <c r="C81" s="60" t="s">
        <v>39</v>
      </c>
      <c r="D81" s="58"/>
      <c r="E81" s="58"/>
      <c r="F81" s="161" t="str">
        <f>IF(E20="","",E20)</f>
        <v/>
      </c>
      <c r="G81" s="58"/>
      <c r="H81" s="58"/>
      <c r="I81" s="158"/>
      <c r="J81" s="58"/>
      <c r="K81" s="58"/>
      <c r="L81" s="56"/>
    </row>
    <row r="82" spans="2:65" s="1" customFormat="1" ht="10.35" customHeight="1">
      <c r="B82" s="36"/>
      <c r="C82" s="58"/>
      <c r="D82" s="58"/>
      <c r="E82" s="58"/>
      <c r="F82" s="58"/>
      <c r="G82" s="58"/>
      <c r="H82" s="58"/>
      <c r="I82" s="158"/>
      <c r="J82" s="58"/>
      <c r="K82" s="58"/>
      <c r="L82" s="56"/>
    </row>
    <row r="83" spans="2:65" s="10" customFormat="1" ht="29.25" customHeight="1">
      <c r="B83" s="163"/>
      <c r="C83" s="164" t="s">
        <v>116</v>
      </c>
      <c r="D83" s="165" t="s">
        <v>65</v>
      </c>
      <c r="E83" s="165" t="s">
        <v>61</v>
      </c>
      <c r="F83" s="165" t="s">
        <v>117</v>
      </c>
      <c r="G83" s="165" t="s">
        <v>118</v>
      </c>
      <c r="H83" s="165" t="s">
        <v>119</v>
      </c>
      <c r="I83" s="166" t="s">
        <v>120</v>
      </c>
      <c r="J83" s="165" t="s">
        <v>103</v>
      </c>
      <c r="K83" s="167" t="s">
        <v>121</v>
      </c>
      <c r="L83" s="168"/>
      <c r="M83" s="76" t="s">
        <v>122</v>
      </c>
      <c r="N83" s="77" t="s">
        <v>50</v>
      </c>
      <c r="O83" s="77" t="s">
        <v>123</v>
      </c>
      <c r="P83" s="77" t="s">
        <v>124</v>
      </c>
      <c r="Q83" s="77" t="s">
        <v>125</v>
      </c>
      <c r="R83" s="77" t="s">
        <v>126</v>
      </c>
      <c r="S83" s="77" t="s">
        <v>127</v>
      </c>
      <c r="T83" s="78" t="s">
        <v>128</v>
      </c>
    </row>
    <row r="84" spans="2:65" s="1" customFormat="1" ht="29.25" customHeight="1">
      <c r="B84" s="36"/>
      <c r="C84" s="82" t="s">
        <v>104</v>
      </c>
      <c r="D84" s="58"/>
      <c r="E84" s="58"/>
      <c r="F84" s="58"/>
      <c r="G84" s="58"/>
      <c r="H84" s="58"/>
      <c r="I84" s="158"/>
      <c r="J84" s="169">
        <f>BK84</f>
        <v>0</v>
      </c>
      <c r="K84" s="58"/>
      <c r="L84" s="56"/>
      <c r="M84" s="79"/>
      <c r="N84" s="80"/>
      <c r="O84" s="80"/>
      <c r="P84" s="170">
        <f>P85+P98</f>
        <v>0</v>
      </c>
      <c r="Q84" s="80"/>
      <c r="R84" s="170">
        <f>R85+R98</f>
        <v>0</v>
      </c>
      <c r="S84" s="80"/>
      <c r="T84" s="171">
        <f>T85+T98</f>
        <v>0</v>
      </c>
      <c r="AT84" s="18" t="s">
        <v>79</v>
      </c>
      <c r="AU84" s="18" t="s">
        <v>105</v>
      </c>
      <c r="BK84" s="172">
        <f>BK85+BK98</f>
        <v>0</v>
      </c>
    </row>
    <row r="85" spans="2:65" s="11" customFormat="1" ht="37.35" customHeight="1">
      <c r="B85" s="173"/>
      <c r="C85" s="174"/>
      <c r="D85" s="187" t="s">
        <v>79</v>
      </c>
      <c r="E85" s="258" t="s">
        <v>422</v>
      </c>
      <c r="F85" s="258" t="s">
        <v>423</v>
      </c>
      <c r="G85" s="174"/>
      <c r="H85" s="174"/>
      <c r="I85" s="177"/>
      <c r="J85" s="259">
        <f>BK85</f>
        <v>0</v>
      </c>
      <c r="K85" s="174"/>
      <c r="L85" s="179"/>
      <c r="M85" s="180"/>
      <c r="N85" s="181"/>
      <c r="O85" s="181"/>
      <c r="P85" s="182">
        <f>SUM(P86:P97)</f>
        <v>0</v>
      </c>
      <c r="Q85" s="181"/>
      <c r="R85" s="182">
        <f>SUM(R86:R97)</f>
        <v>0</v>
      </c>
      <c r="S85" s="181"/>
      <c r="T85" s="183">
        <f>SUM(T86:T97)</f>
        <v>0</v>
      </c>
      <c r="AR85" s="184" t="s">
        <v>138</v>
      </c>
      <c r="AT85" s="185" t="s">
        <v>79</v>
      </c>
      <c r="AU85" s="185" t="s">
        <v>80</v>
      </c>
      <c r="AY85" s="184" t="s">
        <v>131</v>
      </c>
      <c r="BK85" s="186">
        <f>SUM(BK86:BK97)</f>
        <v>0</v>
      </c>
    </row>
    <row r="86" spans="2:65" s="1" customFormat="1" ht="22.5" customHeight="1">
      <c r="B86" s="36"/>
      <c r="C86" s="190" t="s">
        <v>23</v>
      </c>
      <c r="D86" s="190" t="s">
        <v>133</v>
      </c>
      <c r="E86" s="191" t="s">
        <v>424</v>
      </c>
      <c r="F86" s="192" t="s">
        <v>425</v>
      </c>
      <c r="G86" s="193" t="s">
        <v>426</v>
      </c>
      <c r="H86" s="194">
        <v>1</v>
      </c>
      <c r="I86" s="195"/>
      <c r="J86" s="196">
        <f>ROUND(I86*H86,2)</f>
        <v>0</v>
      </c>
      <c r="K86" s="192" t="s">
        <v>36</v>
      </c>
      <c r="L86" s="56"/>
      <c r="M86" s="197" t="s">
        <v>36</v>
      </c>
      <c r="N86" s="198" t="s">
        <v>51</v>
      </c>
      <c r="O86" s="37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18" t="s">
        <v>427</v>
      </c>
      <c r="AT86" s="18" t="s">
        <v>133</v>
      </c>
      <c r="AU86" s="18" t="s">
        <v>23</v>
      </c>
      <c r="AY86" s="18" t="s">
        <v>131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8" t="s">
        <v>23</v>
      </c>
      <c r="BK86" s="201">
        <f>ROUND(I86*H86,2)</f>
        <v>0</v>
      </c>
      <c r="BL86" s="18" t="s">
        <v>427</v>
      </c>
      <c r="BM86" s="18" t="s">
        <v>428</v>
      </c>
    </row>
    <row r="87" spans="2:65" s="1" customFormat="1" ht="27">
      <c r="B87" s="36"/>
      <c r="C87" s="58"/>
      <c r="D87" s="228" t="s">
        <v>429</v>
      </c>
      <c r="E87" s="58"/>
      <c r="F87" s="260" t="s">
        <v>430</v>
      </c>
      <c r="G87" s="58"/>
      <c r="H87" s="58"/>
      <c r="I87" s="158"/>
      <c r="J87" s="58"/>
      <c r="K87" s="58"/>
      <c r="L87" s="56"/>
      <c r="M87" s="73"/>
      <c r="N87" s="37"/>
      <c r="O87" s="37"/>
      <c r="P87" s="37"/>
      <c r="Q87" s="37"/>
      <c r="R87" s="37"/>
      <c r="S87" s="37"/>
      <c r="T87" s="74"/>
      <c r="AT87" s="18" t="s">
        <v>429</v>
      </c>
      <c r="AU87" s="18" t="s">
        <v>23</v>
      </c>
    </row>
    <row r="88" spans="2:65" s="1" customFormat="1" ht="22.5" customHeight="1">
      <c r="B88" s="36"/>
      <c r="C88" s="190" t="s">
        <v>88</v>
      </c>
      <c r="D88" s="190" t="s">
        <v>133</v>
      </c>
      <c r="E88" s="191" t="s">
        <v>431</v>
      </c>
      <c r="F88" s="192" t="s">
        <v>432</v>
      </c>
      <c r="G88" s="193" t="s">
        <v>426</v>
      </c>
      <c r="H88" s="194">
        <v>1</v>
      </c>
      <c r="I88" s="195"/>
      <c r="J88" s="196">
        <f>ROUND(I88*H88,2)</f>
        <v>0</v>
      </c>
      <c r="K88" s="192" t="s">
        <v>36</v>
      </c>
      <c r="L88" s="56"/>
      <c r="M88" s="197" t="s">
        <v>36</v>
      </c>
      <c r="N88" s="198" t="s">
        <v>51</v>
      </c>
      <c r="O88" s="37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18" t="s">
        <v>427</v>
      </c>
      <c r="AT88" s="18" t="s">
        <v>133</v>
      </c>
      <c r="AU88" s="18" t="s">
        <v>23</v>
      </c>
      <c r="AY88" s="18" t="s">
        <v>131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23</v>
      </c>
      <c r="BK88" s="201">
        <f>ROUND(I88*H88,2)</f>
        <v>0</v>
      </c>
      <c r="BL88" s="18" t="s">
        <v>427</v>
      </c>
      <c r="BM88" s="18" t="s">
        <v>433</v>
      </c>
    </row>
    <row r="89" spans="2:65" s="1" customFormat="1">
      <c r="B89" s="36"/>
      <c r="C89" s="58"/>
      <c r="D89" s="202" t="s">
        <v>140</v>
      </c>
      <c r="E89" s="58"/>
      <c r="F89" s="203" t="s">
        <v>434</v>
      </c>
      <c r="G89" s="58"/>
      <c r="H89" s="58"/>
      <c r="I89" s="158"/>
      <c r="J89" s="58"/>
      <c r="K89" s="58"/>
      <c r="L89" s="56"/>
      <c r="M89" s="73"/>
      <c r="N89" s="37"/>
      <c r="O89" s="37"/>
      <c r="P89" s="37"/>
      <c r="Q89" s="37"/>
      <c r="R89" s="37"/>
      <c r="S89" s="37"/>
      <c r="T89" s="74"/>
      <c r="AT89" s="18" t="s">
        <v>140</v>
      </c>
      <c r="AU89" s="18" t="s">
        <v>23</v>
      </c>
    </row>
    <row r="90" spans="2:65" s="1" customFormat="1" ht="54">
      <c r="B90" s="36"/>
      <c r="C90" s="58"/>
      <c r="D90" s="228" t="s">
        <v>429</v>
      </c>
      <c r="E90" s="58"/>
      <c r="F90" s="260" t="s">
        <v>435</v>
      </c>
      <c r="G90" s="58"/>
      <c r="H90" s="58"/>
      <c r="I90" s="158"/>
      <c r="J90" s="58"/>
      <c r="K90" s="58"/>
      <c r="L90" s="56"/>
      <c r="M90" s="73"/>
      <c r="N90" s="37"/>
      <c r="O90" s="37"/>
      <c r="P90" s="37"/>
      <c r="Q90" s="37"/>
      <c r="R90" s="37"/>
      <c r="S90" s="37"/>
      <c r="T90" s="74"/>
      <c r="AT90" s="18" t="s">
        <v>429</v>
      </c>
      <c r="AU90" s="18" t="s">
        <v>23</v>
      </c>
    </row>
    <row r="91" spans="2:65" s="1" customFormat="1" ht="22.5" customHeight="1">
      <c r="B91" s="36"/>
      <c r="C91" s="190" t="s">
        <v>154</v>
      </c>
      <c r="D91" s="190" t="s">
        <v>133</v>
      </c>
      <c r="E91" s="191" t="s">
        <v>436</v>
      </c>
      <c r="F91" s="192" t="s">
        <v>437</v>
      </c>
      <c r="G91" s="193" t="s">
        <v>426</v>
      </c>
      <c r="H91" s="194">
        <v>1</v>
      </c>
      <c r="I91" s="195"/>
      <c r="J91" s="196">
        <f>ROUND(I91*H91,2)</f>
        <v>0</v>
      </c>
      <c r="K91" s="192" t="s">
        <v>36</v>
      </c>
      <c r="L91" s="56"/>
      <c r="M91" s="197" t="s">
        <v>36</v>
      </c>
      <c r="N91" s="198" t="s">
        <v>51</v>
      </c>
      <c r="O91" s="37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18" t="s">
        <v>427</v>
      </c>
      <c r="AT91" s="18" t="s">
        <v>133</v>
      </c>
      <c r="AU91" s="18" t="s">
        <v>23</v>
      </c>
      <c r="AY91" s="18" t="s">
        <v>131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23</v>
      </c>
      <c r="BK91" s="201">
        <f>ROUND(I91*H91,2)</f>
        <v>0</v>
      </c>
      <c r="BL91" s="18" t="s">
        <v>427</v>
      </c>
      <c r="BM91" s="18" t="s">
        <v>438</v>
      </c>
    </row>
    <row r="92" spans="2:65" s="1" customFormat="1" ht="27">
      <c r="B92" s="36"/>
      <c r="C92" s="58"/>
      <c r="D92" s="202" t="s">
        <v>140</v>
      </c>
      <c r="E92" s="58"/>
      <c r="F92" s="203" t="s">
        <v>439</v>
      </c>
      <c r="G92" s="58"/>
      <c r="H92" s="58"/>
      <c r="I92" s="158"/>
      <c r="J92" s="58"/>
      <c r="K92" s="58"/>
      <c r="L92" s="56"/>
      <c r="M92" s="73"/>
      <c r="N92" s="37"/>
      <c r="O92" s="37"/>
      <c r="P92" s="37"/>
      <c r="Q92" s="37"/>
      <c r="R92" s="37"/>
      <c r="S92" s="37"/>
      <c r="T92" s="74"/>
      <c r="AT92" s="18" t="s">
        <v>140</v>
      </c>
      <c r="AU92" s="18" t="s">
        <v>23</v>
      </c>
    </row>
    <row r="93" spans="2:65" s="1" customFormat="1" ht="81">
      <c r="B93" s="36"/>
      <c r="C93" s="58"/>
      <c r="D93" s="228" t="s">
        <v>429</v>
      </c>
      <c r="E93" s="58"/>
      <c r="F93" s="260" t="s">
        <v>440</v>
      </c>
      <c r="G93" s="58"/>
      <c r="H93" s="58"/>
      <c r="I93" s="158"/>
      <c r="J93" s="58"/>
      <c r="K93" s="58"/>
      <c r="L93" s="56"/>
      <c r="M93" s="73"/>
      <c r="N93" s="37"/>
      <c r="O93" s="37"/>
      <c r="P93" s="37"/>
      <c r="Q93" s="37"/>
      <c r="R93" s="37"/>
      <c r="S93" s="37"/>
      <c r="T93" s="74"/>
      <c r="AT93" s="18" t="s">
        <v>429</v>
      </c>
      <c r="AU93" s="18" t="s">
        <v>23</v>
      </c>
    </row>
    <row r="94" spans="2:65" s="1" customFormat="1" ht="22.5" customHeight="1">
      <c r="B94" s="36"/>
      <c r="C94" s="190" t="s">
        <v>138</v>
      </c>
      <c r="D94" s="190" t="s">
        <v>133</v>
      </c>
      <c r="E94" s="191" t="s">
        <v>441</v>
      </c>
      <c r="F94" s="192" t="s">
        <v>442</v>
      </c>
      <c r="G94" s="193" t="s">
        <v>426</v>
      </c>
      <c r="H94" s="194">
        <v>1</v>
      </c>
      <c r="I94" s="195"/>
      <c r="J94" s="196">
        <f>ROUND(I94*H94,2)</f>
        <v>0</v>
      </c>
      <c r="K94" s="192" t="s">
        <v>36</v>
      </c>
      <c r="L94" s="56"/>
      <c r="M94" s="197" t="s">
        <v>36</v>
      </c>
      <c r="N94" s="198" t="s">
        <v>51</v>
      </c>
      <c r="O94" s="37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18" t="s">
        <v>427</v>
      </c>
      <c r="AT94" s="18" t="s">
        <v>133</v>
      </c>
      <c r="AU94" s="18" t="s">
        <v>23</v>
      </c>
      <c r="AY94" s="18" t="s">
        <v>131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23</v>
      </c>
      <c r="BK94" s="201">
        <f>ROUND(I94*H94,2)</f>
        <v>0</v>
      </c>
      <c r="BL94" s="18" t="s">
        <v>427</v>
      </c>
      <c r="BM94" s="18" t="s">
        <v>443</v>
      </c>
    </row>
    <row r="95" spans="2:65" s="1" customFormat="1">
      <c r="B95" s="36"/>
      <c r="C95" s="58"/>
      <c r="D95" s="202" t="s">
        <v>140</v>
      </c>
      <c r="E95" s="58"/>
      <c r="F95" s="203" t="s">
        <v>442</v>
      </c>
      <c r="G95" s="58"/>
      <c r="H95" s="58"/>
      <c r="I95" s="158"/>
      <c r="J95" s="58"/>
      <c r="K95" s="58"/>
      <c r="L95" s="56"/>
      <c r="M95" s="73"/>
      <c r="N95" s="37"/>
      <c r="O95" s="37"/>
      <c r="P95" s="37"/>
      <c r="Q95" s="37"/>
      <c r="R95" s="37"/>
      <c r="S95" s="37"/>
      <c r="T95" s="74"/>
      <c r="AT95" s="18" t="s">
        <v>140</v>
      </c>
      <c r="AU95" s="18" t="s">
        <v>23</v>
      </c>
    </row>
    <row r="96" spans="2:65" s="1" customFormat="1" ht="27">
      <c r="B96" s="36"/>
      <c r="C96" s="58"/>
      <c r="D96" s="228" t="s">
        <v>429</v>
      </c>
      <c r="E96" s="58"/>
      <c r="F96" s="260" t="s">
        <v>444</v>
      </c>
      <c r="G96" s="58"/>
      <c r="H96" s="58"/>
      <c r="I96" s="158"/>
      <c r="J96" s="58"/>
      <c r="K96" s="58"/>
      <c r="L96" s="56"/>
      <c r="M96" s="73"/>
      <c r="N96" s="37"/>
      <c r="O96" s="37"/>
      <c r="P96" s="37"/>
      <c r="Q96" s="37"/>
      <c r="R96" s="37"/>
      <c r="S96" s="37"/>
      <c r="T96" s="74"/>
      <c r="AT96" s="18" t="s">
        <v>429</v>
      </c>
      <c r="AU96" s="18" t="s">
        <v>23</v>
      </c>
    </row>
    <row r="97" spans="2:65" s="1" customFormat="1" ht="22.5" customHeight="1">
      <c r="B97" s="36"/>
      <c r="C97" s="190" t="s">
        <v>164</v>
      </c>
      <c r="D97" s="190" t="s">
        <v>133</v>
      </c>
      <c r="E97" s="191" t="s">
        <v>445</v>
      </c>
      <c r="F97" s="192" t="s">
        <v>446</v>
      </c>
      <c r="G97" s="193" t="s">
        <v>447</v>
      </c>
      <c r="H97" s="194">
        <v>1</v>
      </c>
      <c r="I97" s="195"/>
      <c r="J97" s="196">
        <f>ROUND(I97*H97,2)</f>
        <v>0</v>
      </c>
      <c r="K97" s="192" t="s">
        <v>36</v>
      </c>
      <c r="L97" s="56"/>
      <c r="M97" s="197" t="s">
        <v>36</v>
      </c>
      <c r="N97" s="198" t="s">
        <v>51</v>
      </c>
      <c r="O97" s="37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18" t="s">
        <v>427</v>
      </c>
      <c r="AT97" s="18" t="s">
        <v>133</v>
      </c>
      <c r="AU97" s="18" t="s">
        <v>23</v>
      </c>
      <c r="AY97" s="18" t="s">
        <v>131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8" t="s">
        <v>23</v>
      </c>
      <c r="BK97" s="201">
        <f>ROUND(I97*H97,2)</f>
        <v>0</v>
      </c>
      <c r="BL97" s="18" t="s">
        <v>427</v>
      </c>
      <c r="BM97" s="18" t="s">
        <v>448</v>
      </c>
    </row>
    <row r="98" spans="2:65" s="11" customFormat="1" ht="37.35" customHeight="1">
      <c r="B98" s="173"/>
      <c r="C98" s="174"/>
      <c r="D98" s="187" t="s">
        <v>79</v>
      </c>
      <c r="E98" s="258" t="s">
        <v>92</v>
      </c>
      <c r="F98" s="258" t="s">
        <v>449</v>
      </c>
      <c r="G98" s="174"/>
      <c r="H98" s="174"/>
      <c r="I98" s="177"/>
      <c r="J98" s="259">
        <f>BK98</f>
        <v>0</v>
      </c>
      <c r="K98" s="174"/>
      <c r="L98" s="179"/>
      <c r="M98" s="180"/>
      <c r="N98" s="181"/>
      <c r="O98" s="181"/>
      <c r="P98" s="182">
        <f>SUM(P99:P109)</f>
        <v>0</v>
      </c>
      <c r="Q98" s="181"/>
      <c r="R98" s="182">
        <f>SUM(R99:R109)</f>
        <v>0</v>
      </c>
      <c r="S98" s="181"/>
      <c r="T98" s="183">
        <f>SUM(T99:T109)</f>
        <v>0</v>
      </c>
      <c r="AR98" s="184" t="s">
        <v>164</v>
      </c>
      <c r="AT98" s="185" t="s">
        <v>79</v>
      </c>
      <c r="AU98" s="185" t="s">
        <v>80</v>
      </c>
      <c r="AY98" s="184" t="s">
        <v>131</v>
      </c>
      <c r="BK98" s="186">
        <f>SUM(BK99:BK109)</f>
        <v>0</v>
      </c>
    </row>
    <row r="99" spans="2:65" s="1" customFormat="1" ht="22.5" customHeight="1">
      <c r="B99" s="36"/>
      <c r="C99" s="190" t="s">
        <v>178</v>
      </c>
      <c r="D99" s="190" t="s">
        <v>133</v>
      </c>
      <c r="E99" s="191" t="s">
        <v>450</v>
      </c>
      <c r="F99" s="192" t="s">
        <v>451</v>
      </c>
      <c r="G99" s="193" t="s">
        <v>426</v>
      </c>
      <c r="H99" s="194">
        <v>1</v>
      </c>
      <c r="I99" s="195"/>
      <c r="J99" s="196">
        <f>ROUND(I99*H99,2)</f>
        <v>0</v>
      </c>
      <c r="K99" s="192" t="s">
        <v>36</v>
      </c>
      <c r="L99" s="56"/>
      <c r="M99" s="197" t="s">
        <v>36</v>
      </c>
      <c r="N99" s="198" t="s">
        <v>51</v>
      </c>
      <c r="O99" s="37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18" t="s">
        <v>427</v>
      </c>
      <c r="AT99" s="18" t="s">
        <v>133</v>
      </c>
      <c r="AU99" s="18" t="s">
        <v>23</v>
      </c>
      <c r="AY99" s="18" t="s">
        <v>131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23</v>
      </c>
      <c r="BK99" s="201">
        <f>ROUND(I99*H99,2)</f>
        <v>0</v>
      </c>
      <c r="BL99" s="18" t="s">
        <v>427</v>
      </c>
      <c r="BM99" s="18" t="s">
        <v>452</v>
      </c>
    </row>
    <row r="100" spans="2:65" s="1" customFormat="1">
      <c r="B100" s="36"/>
      <c r="C100" s="58"/>
      <c r="D100" s="202" t="s">
        <v>140</v>
      </c>
      <c r="E100" s="58"/>
      <c r="F100" s="203" t="s">
        <v>453</v>
      </c>
      <c r="G100" s="58"/>
      <c r="H100" s="58"/>
      <c r="I100" s="158"/>
      <c r="J100" s="58"/>
      <c r="K100" s="58"/>
      <c r="L100" s="56"/>
      <c r="M100" s="73"/>
      <c r="N100" s="37"/>
      <c r="O100" s="37"/>
      <c r="P100" s="37"/>
      <c r="Q100" s="37"/>
      <c r="R100" s="37"/>
      <c r="S100" s="37"/>
      <c r="T100" s="74"/>
      <c r="AT100" s="18" t="s">
        <v>140</v>
      </c>
      <c r="AU100" s="18" t="s">
        <v>23</v>
      </c>
    </row>
    <row r="101" spans="2:65" s="1" customFormat="1" ht="54">
      <c r="B101" s="36"/>
      <c r="C101" s="58"/>
      <c r="D101" s="228" t="s">
        <v>429</v>
      </c>
      <c r="E101" s="58"/>
      <c r="F101" s="260" t="s">
        <v>454</v>
      </c>
      <c r="G101" s="58"/>
      <c r="H101" s="58"/>
      <c r="I101" s="158"/>
      <c r="J101" s="58"/>
      <c r="K101" s="58"/>
      <c r="L101" s="56"/>
      <c r="M101" s="73"/>
      <c r="N101" s="37"/>
      <c r="O101" s="37"/>
      <c r="P101" s="37"/>
      <c r="Q101" s="37"/>
      <c r="R101" s="37"/>
      <c r="S101" s="37"/>
      <c r="T101" s="74"/>
      <c r="AT101" s="18" t="s">
        <v>429</v>
      </c>
      <c r="AU101" s="18" t="s">
        <v>23</v>
      </c>
    </row>
    <row r="102" spans="2:65" s="1" customFormat="1" ht="22.5" customHeight="1">
      <c r="B102" s="36"/>
      <c r="C102" s="190" t="s">
        <v>186</v>
      </c>
      <c r="D102" s="190" t="s">
        <v>133</v>
      </c>
      <c r="E102" s="191" t="s">
        <v>455</v>
      </c>
      <c r="F102" s="192" t="s">
        <v>456</v>
      </c>
      <c r="G102" s="193" t="s">
        <v>426</v>
      </c>
      <c r="H102" s="194">
        <v>1</v>
      </c>
      <c r="I102" s="195"/>
      <c r="J102" s="196">
        <f>ROUND(I102*H102,2)</f>
        <v>0</v>
      </c>
      <c r="K102" s="192" t="s">
        <v>36</v>
      </c>
      <c r="L102" s="56"/>
      <c r="M102" s="197" t="s">
        <v>36</v>
      </c>
      <c r="N102" s="198" t="s">
        <v>51</v>
      </c>
      <c r="O102" s="37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18" t="s">
        <v>427</v>
      </c>
      <c r="AT102" s="18" t="s">
        <v>133</v>
      </c>
      <c r="AU102" s="18" t="s">
        <v>23</v>
      </c>
      <c r="AY102" s="18" t="s">
        <v>131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23</v>
      </c>
      <c r="BK102" s="201">
        <f>ROUND(I102*H102,2)</f>
        <v>0</v>
      </c>
      <c r="BL102" s="18" t="s">
        <v>427</v>
      </c>
      <c r="BM102" s="18" t="s">
        <v>457</v>
      </c>
    </row>
    <row r="103" spans="2:65" s="1" customFormat="1">
      <c r="B103" s="36"/>
      <c r="C103" s="58"/>
      <c r="D103" s="202" t="s">
        <v>140</v>
      </c>
      <c r="E103" s="58"/>
      <c r="F103" s="203" t="s">
        <v>453</v>
      </c>
      <c r="G103" s="58"/>
      <c r="H103" s="58"/>
      <c r="I103" s="158"/>
      <c r="J103" s="58"/>
      <c r="K103" s="58"/>
      <c r="L103" s="56"/>
      <c r="M103" s="73"/>
      <c r="N103" s="37"/>
      <c r="O103" s="37"/>
      <c r="P103" s="37"/>
      <c r="Q103" s="37"/>
      <c r="R103" s="37"/>
      <c r="S103" s="37"/>
      <c r="T103" s="74"/>
      <c r="AT103" s="18" t="s">
        <v>140</v>
      </c>
      <c r="AU103" s="18" t="s">
        <v>23</v>
      </c>
    </row>
    <row r="104" spans="2:65" s="1" customFormat="1" ht="40.5">
      <c r="B104" s="36"/>
      <c r="C104" s="58"/>
      <c r="D104" s="228" t="s">
        <v>429</v>
      </c>
      <c r="E104" s="58"/>
      <c r="F104" s="260" t="s">
        <v>458</v>
      </c>
      <c r="G104" s="58"/>
      <c r="H104" s="58"/>
      <c r="I104" s="158"/>
      <c r="J104" s="58"/>
      <c r="K104" s="58"/>
      <c r="L104" s="56"/>
      <c r="M104" s="73"/>
      <c r="N104" s="37"/>
      <c r="O104" s="37"/>
      <c r="P104" s="37"/>
      <c r="Q104" s="37"/>
      <c r="R104" s="37"/>
      <c r="S104" s="37"/>
      <c r="T104" s="74"/>
      <c r="AT104" s="18" t="s">
        <v>429</v>
      </c>
      <c r="AU104" s="18" t="s">
        <v>23</v>
      </c>
    </row>
    <row r="105" spans="2:65" s="1" customFormat="1" ht="22.5" customHeight="1">
      <c r="B105" s="36"/>
      <c r="C105" s="190" t="s">
        <v>193</v>
      </c>
      <c r="D105" s="190" t="s">
        <v>133</v>
      </c>
      <c r="E105" s="191" t="s">
        <v>459</v>
      </c>
      <c r="F105" s="192" t="s">
        <v>460</v>
      </c>
      <c r="G105" s="193" t="s">
        <v>426</v>
      </c>
      <c r="H105" s="194">
        <v>1</v>
      </c>
      <c r="I105" s="195"/>
      <c r="J105" s="196">
        <f>ROUND(I105*H105,2)</f>
        <v>0</v>
      </c>
      <c r="K105" s="192" t="s">
        <v>36</v>
      </c>
      <c r="L105" s="56"/>
      <c r="M105" s="197" t="s">
        <v>36</v>
      </c>
      <c r="N105" s="198" t="s">
        <v>51</v>
      </c>
      <c r="O105" s="37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18" t="s">
        <v>427</v>
      </c>
      <c r="AT105" s="18" t="s">
        <v>133</v>
      </c>
      <c r="AU105" s="18" t="s">
        <v>23</v>
      </c>
      <c r="AY105" s="18" t="s">
        <v>131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8" t="s">
        <v>23</v>
      </c>
      <c r="BK105" s="201">
        <f>ROUND(I105*H105,2)</f>
        <v>0</v>
      </c>
      <c r="BL105" s="18" t="s">
        <v>427</v>
      </c>
      <c r="BM105" s="18" t="s">
        <v>461</v>
      </c>
    </row>
    <row r="106" spans="2:65" s="1" customFormat="1">
      <c r="B106" s="36"/>
      <c r="C106" s="58"/>
      <c r="D106" s="202" t="s">
        <v>140</v>
      </c>
      <c r="E106" s="58"/>
      <c r="F106" s="203" t="s">
        <v>462</v>
      </c>
      <c r="G106" s="58"/>
      <c r="H106" s="58"/>
      <c r="I106" s="158"/>
      <c r="J106" s="58"/>
      <c r="K106" s="58"/>
      <c r="L106" s="56"/>
      <c r="M106" s="73"/>
      <c r="N106" s="37"/>
      <c r="O106" s="37"/>
      <c r="P106" s="37"/>
      <c r="Q106" s="37"/>
      <c r="R106" s="37"/>
      <c r="S106" s="37"/>
      <c r="T106" s="74"/>
      <c r="AT106" s="18" t="s">
        <v>140</v>
      </c>
      <c r="AU106" s="18" t="s">
        <v>23</v>
      </c>
    </row>
    <row r="107" spans="2:65" s="1" customFormat="1" ht="40.5">
      <c r="B107" s="36"/>
      <c r="C107" s="58"/>
      <c r="D107" s="228" t="s">
        <v>429</v>
      </c>
      <c r="E107" s="58"/>
      <c r="F107" s="260" t="s">
        <v>463</v>
      </c>
      <c r="G107" s="58"/>
      <c r="H107" s="58"/>
      <c r="I107" s="158"/>
      <c r="J107" s="58"/>
      <c r="K107" s="58"/>
      <c r="L107" s="56"/>
      <c r="M107" s="73"/>
      <c r="N107" s="37"/>
      <c r="O107" s="37"/>
      <c r="P107" s="37"/>
      <c r="Q107" s="37"/>
      <c r="R107" s="37"/>
      <c r="S107" s="37"/>
      <c r="T107" s="74"/>
      <c r="AT107" s="18" t="s">
        <v>429</v>
      </c>
      <c r="AU107" s="18" t="s">
        <v>23</v>
      </c>
    </row>
    <row r="108" spans="2:65" s="1" customFormat="1" ht="22.5" customHeight="1">
      <c r="B108" s="36"/>
      <c r="C108" s="190" t="s">
        <v>200</v>
      </c>
      <c r="D108" s="190" t="s">
        <v>133</v>
      </c>
      <c r="E108" s="191" t="s">
        <v>464</v>
      </c>
      <c r="F108" s="192" t="s">
        <v>465</v>
      </c>
      <c r="G108" s="193" t="s">
        <v>426</v>
      </c>
      <c r="H108" s="194">
        <v>1</v>
      </c>
      <c r="I108" s="195"/>
      <c r="J108" s="196">
        <f>ROUND(I108*H108,2)</f>
        <v>0</v>
      </c>
      <c r="K108" s="192" t="s">
        <v>36</v>
      </c>
      <c r="L108" s="56"/>
      <c r="M108" s="197" t="s">
        <v>36</v>
      </c>
      <c r="N108" s="198" t="s">
        <v>51</v>
      </c>
      <c r="O108" s="37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18" t="s">
        <v>427</v>
      </c>
      <c r="AT108" s="18" t="s">
        <v>133</v>
      </c>
      <c r="AU108" s="18" t="s">
        <v>23</v>
      </c>
      <c r="AY108" s="18" t="s">
        <v>131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8" t="s">
        <v>23</v>
      </c>
      <c r="BK108" s="201">
        <f>ROUND(I108*H108,2)</f>
        <v>0</v>
      </c>
      <c r="BL108" s="18" t="s">
        <v>427</v>
      </c>
      <c r="BM108" s="18" t="s">
        <v>466</v>
      </c>
    </row>
    <row r="109" spans="2:65" s="1" customFormat="1">
      <c r="B109" s="36"/>
      <c r="C109" s="58"/>
      <c r="D109" s="202" t="s">
        <v>140</v>
      </c>
      <c r="E109" s="58"/>
      <c r="F109" s="203" t="s">
        <v>467</v>
      </c>
      <c r="G109" s="58"/>
      <c r="H109" s="58"/>
      <c r="I109" s="158"/>
      <c r="J109" s="58"/>
      <c r="K109" s="58"/>
      <c r="L109" s="56"/>
      <c r="M109" s="255"/>
      <c r="N109" s="256"/>
      <c r="O109" s="256"/>
      <c r="P109" s="256"/>
      <c r="Q109" s="256"/>
      <c r="R109" s="256"/>
      <c r="S109" s="256"/>
      <c r="T109" s="257"/>
      <c r="AT109" s="18" t="s">
        <v>140</v>
      </c>
      <c r="AU109" s="18" t="s">
        <v>23</v>
      </c>
    </row>
    <row r="110" spans="2:65" s="1" customFormat="1" ht="6.95" customHeight="1">
      <c r="B110" s="51"/>
      <c r="C110" s="52"/>
      <c r="D110" s="52"/>
      <c r="E110" s="52"/>
      <c r="F110" s="52"/>
      <c r="G110" s="52"/>
      <c r="H110" s="52"/>
      <c r="I110" s="135"/>
      <c r="J110" s="52"/>
      <c r="K110" s="52"/>
      <c r="L110" s="56"/>
    </row>
  </sheetData>
  <sheetProtection password="CC35" sheet="1" objects="1" scenarios="1" formatColumns="0" formatRows="0" sort="0" autoFilter="0"/>
  <autoFilter ref="C83:K83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40" type="noConversion"/>
  <hyperlinks>
    <hyperlink ref="F1:G1" location="C2" tooltip="Krycí list soupisu" display="1) Krycí list soupisu"/>
    <hyperlink ref="G1:H1" location="C58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71" customWidth="1"/>
    <col min="2" max="2" width="1.6640625" style="271" customWidth="1"/>
    <col min="3" max="4" width="5" style="271" customWidth="1"/>
    <col min="5" max="5" width="11.6640625" style="271" customWidth="1"/>
    <col min="6" max="6" width="9.1640625" style="271" customWidth="1"/>
    <col min="7" max="7" width="5" style="271" customWidth="1"/>
    <col min="8" max="8" width="77.83203125" style="271" customWidth="1"/>
    <col min="9" max="10" width="20" style="271" customWidth="1"/>
    <col min="11" max="11" width="1.6640625" style="271" customWidth="1"/>
    <col min="12" max="16384" width="9.33203125" style="271"/>
  </cols>
  <sheetData>
    <row r="1" spans="2:11" ht="37.5" customHeight="1"/>
    <row r="2" spans="2:1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pans="2:11" s="277" customFormat="1" ht="45" customHeight="1">
      <c r="B3" s="275"/>
      <c r="C3" s="400" t="s">
        <v>475</v>
      </c>
      <c r="D3" s="400"/>
      <c r="E3" s="400"/>
      <c r="F3" s="400"/>
      <c r="G3" s="400"/>
      <c r="H3" s="400"/>
      <c r="I3" s="400"/>
      <c r="J3" s="400"/>
      <c r="K3" s="276"/>
    </row>
    <row r="4" spans="2:11" ht="25.5" customHeight="1">
      <c r="B4" s="278"/>
      <c r="C4" s="404" t="s">
        <v>476</v>
      </c>
      <c r="D4" s="404"/>
      <c r="E4" s="404"/>
      <c r="F4" s="404"/>
      <c r="G4" s="404"/>
      <c r="H4" s="404"/>
      <c r="I4" s="404"/>
      <c r="J4" s="404"/>
      <c r="K4" s="279"/>
    </row>
    <row r="5" spans="2:1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ht="15" customHeight="1">
      <c r="B6" s="278"/>
      <c r="C6" s="403" t="s">
        <v>477</v>
      </c>
      <c r="D6" s="403"/>
      <c r="E6" s="403"/>
      <c r="F6" s="403"/>
      <c r="G6" s="403"/>
      <c r="H6" s="403"/>
      <c r="I6" s="403"/>
      <c r="J6" s="403"/>
      <c r="K6" s="279"/>
    </row>
    <row r="7" spans="2:11" ht="15" customHeight="1">
      <c r="B7" s="282"/>
      <c r="C7" s="403" t="s">
        <v>478</v>
      </c>
      <c r="D7" s="403"/>
      <c r="E7" s="403"/>
      <c r="F7" s="403"/>
      <c r="G7" s="403"/>
      <c r="H7" s="403"/>
      <c r="I7" s="403"/>
      <c r="J7" s="403"/>
      <c r="K7" s="279"/>
    </row>
    <row r="8" spans="2:1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ht="15" customHeight="1">
      <c r="B9" s="282"/>
      <c r="C9" s="403" t="s">
        <v>649</v>
      </c>
      <c r="D9" s="403"/>
      <c r="E9" s="403"/>
      <c r="F9" s="403"/>
      <c r="G9" s="403"/>
      <c r="H9" s="403"/>
      <c r="I9" s="403"/>
      <c r="J9" s="403"/>
      <c r="K9" s="279"/>
    </row>
    <row r="10" spans="2:11" ht="15" customHeight="1">
      <c r="B10" s="282"/>
      <c r="C10" s="281"/>
      <c r="D10" s="403" t="s">
        <v>650</v>
      </c>
      <c r="E10" s="403"/>
      <c r="F10" s="403"/>
      <c r="G10" s="403"/>
      <c r="H10" s="403"/>
      <c r="I10" s="403"/>
      <c r="J10" s="403"/>
      <c r="K10" s="279"/>
    </row>
    <row r="11" spans="2:11" ht="15" customHeight="1">
      <c r="B11" s="282"/>
      <c r="C11" s="283"/>
      <c r="D11" s="403" t="s">
        <v>479</v>
      </c>
      <c r="E11" s="403"/>
      <c r="F11" s="403"/>
      <c r="G11" s="403"/>
      <c r="H11" s="403"/>
      <c r="I11" s="403"/>
      <c r="J11" s="403"/>
      <c r="K11" s="279"/>
    </row>
    <row r="12" spans="2:11" ht="12.75" customHeight="1">
      <c r="B12" s="282"/>
      <c r="C12" s="283"/>
      <c r="D12" s="283"/>
      <c r="E12" s="283"/>
      <c r="F12" s="283"/>
      <c r="G12" s="283"/>
      <c r="H12" s="283"/>
      <c r="I12" s="283"/>
      <c r="J12" s="283"/>
      <c r="K12" s="279"/>
    </row>
    <row r="13" spans="2:11" ht="15" customHeight="1">
      <c r="B13" s="282"/>
      <c r="C13" s="283"/>
      <c r="D13" s="403" t="s">
        <v>651</v>
      </c>
      <c r="E13" s="403"/>
      <c r="F13" s="403"/>
      <c r="G13" s="403"/>
      <c r="H13" s="403"/>
      <c r="I13" s="403"/>
      <c r="J13" s="403"/>
      <c r="K13" s="279"/>
    </row>
    <row r="14" spans="2:11" ht="15" customHeight="1">
      <c r="B14" s="282"/>
      <c r="C14" s="283"/>
      <c r="D14" s="403" t="s">
        <v>480</v>
      </c>
      <c r="E14" s="403"/>
      <c r="F14" s="403"/>
      <c r="G14" s="403"/>
      <c r="H14" s="403"/>
      <c r="I14" s="403"/>
      <c r="J14" s="403"/>
      <c r="K14" s="279"/>
    </row>
    <row r="15" spans="2:11" ht="15" customHeight="1">
      <c r="B15" s="282"/>
      <c r="C15" s="283"/>
      <c r="D15" s="403" t="s">
        <v>481</v>
      </c>
      <c r="E15" s="403"/>
      <c r="F15" s="403"/>
      <c r="G15" s="403"/>
      <c r="H15" s="403"/>
      <c r="I15" s="403"/>
      <c r="J15" s="403"/>
      <c r="K15" s="279"/>
    </row>
    <row r="16" spans="2:11" ht="15" customHeight="1">
      <c r="B16" s="282"/>
      <c r="C16" s="283"/>
      <c r="D16" s="283"/>
      <c r="E16" s="284" t="s">
        <v>86</v>
      </c>
      <c r="F16" s="403" t="s">
        <v>482</v>
      </c>
      <c r="G16" s="403"/>
      <c r="H16" s="403"/>
      <c r="I16" s="403"/>
      <c r="J16" s="403"/>
      <c r="K16" s="279"/>
    </row>
    <row r="17" spans="2:11" ht="15" customHeight="1">
      <c r="B17" s="282"/>
      <c r="C17" s="283"/>
      <c r="D17" s="283"/>
      <c r="E17" s="284" t="s">
        <v>483</v>
      </c>
      <c r="F17" s="403" t="s">
        <v>484</v>
      </c>
      <c r="G17" s="403"/>
      <c r="H17" s="403"/>
      <c r="I17" s="403"/>
      <c r="J17" s="403"/>
      <c r="K17" s="279"/>
    </row>
    <row r="18" spans="2:11" ht="15" customHeight="1">
      <c r="B18" s="282"/>
      <c r="C18" s="283"/>
      <c r="D18" s="283"/>
      <c r="E18" s="284" t="s">
        <v>485</v>
      </c>
      <c r="F18" s="403" t="s">
        <v>486</v>
      </c>
      <c r="G18" s="403"/>
      <c r="H18" s="403"/>
      <c r="I18" s="403"/>
      <c r="J18" s="403"/>
      <c r="K18" s="279"/>
    </row>
    <row r="19" spans="2:11" ht="15" customHeight="1">
      <c r="B19" s="282"/>
      <c r="C19" s="283"/>
      <c r="D19" s="283"/>
      <c r="E19" s="284" t="s">
        <v>487</v>
      </c>
      <c r="F19" s="403" t="s">
        <v>488</v>
      </c>
      <c r="G19" s="403"/>
      <c r="H19" s="403"/>
      <c r="I19" s="403"/>
      <c r="J19" s="403"/>
      <c r="K19" s="279"/>
    </row>
    <row r="20" spans="2:11" ht="15" customHeight="1">
      <c r="B20" s="282"/>
      <c r="C20" s="283"/>
      <c r="D20" s="283"/>
      <c r="E20" s="284" t="s">
        <v>422</v>
      </c>
      <c r="F20" s="403" t="s">
        <v>489</v>
      </c>
      <c r="G20" s="403"/>
      <c r="H20" s="403"/>
      <c r="I20" s="403"/>
      <c r="J20" s="403"/>
      <c r="K20" s="279"/>
    </row>
    <row r="21" spans="2:11" ht="15" customHeight="1">
      <c r="B21" s="282"/>
      <c r="C21" s="283"/>
      <c r="D21" s="283"/>
      <c r="E21" s="284" t="s">
        <v>90</v>
      </c>
      <c r="F21" s="403" t="s">
        <v>490</v>
      </c>
      <c r="G21" s="403"/>
      <c r="H21" s="403"/>
      <c r="I21" s="403"/>
      <c r="J21" s="403"/>
      <c r="K21" s="279"/>
    </row>
    <row r="22" spans="2:11" ht="12.75" customHeight="1">
      <c r="B22" s="282"/>
      <c r="C22" s="283"/>
      <c r="D22" s="283"/>
      <c r="E22" s="283"/>
      <c r="F22" s="283"/>
      <c r="G22" s="283"/>
      <c r="H22" s="283"/>
      <c r="I22" s="283"/>
      <c r="J22" s="283"/>
      <c r="K22" s="279"/>
    </row>
    <row r="23" spans="2:11" ht="15" customHeight="1">
      <c r="B23" s="282"/>
      <c r="C23" s="403" t="s">
        <v>652</v>
      </c>
      <c r="D23" s="403"/>
      <c r="E23" s="403"/>
      <c r="F23" s="403"/>
      <c r="G23" s="403"/>
      <c r="H23" s="403"/>
      <c r="I23" s="403"/>
      <c r="J23" s="403"/>
      <c r="K23" s="279"/>
    </row>
    <row r="24" spans="2:11" ht="15" customHeight="1">
      <c r="B24" s="282"/>
      <c r="C24" s="403" t="s">
        <v>491</v>
      </c>
      <c r="D24" s="403"/>
      <c r="E24" s="403"/>
      <c r="F24" s="403"/>
      <c r="G24" s="403"/>
      <c r="H24" s="403"/>
      <c r="I24" s="403"/>
      <c r="J24" s="403"/>
      <c r="K24" s="279"/>
    </row>
    <row r="25" spans="2:11" ht="15" customHeight="1">
      <c r="B25" s="282"/>
      <c r="C25" s="281"/>
      <c r="D25" s="403" t="s">
        <v>653</v>
      </c>
      <c r="E25" s="403"/>
      <c r="F25" s="403"/>
      <c r="G25" s="403"/>
      <c r="H25" s="403"/>
      <c r="I25" s="403"/>
      <c r="J25" s="403"/>
      <c r="K25" s="279"/>
    </row>
    <row r="26" spans="2:11" ht="15" customHeight="1">
      <c r="B26" s="282"/>
      <c r="C26" s="283"/>
      <c r="D26" s="403" t="s">
        <v>492</v>
      </c>
      <c r="E26" s="403"/>
      <c r="F26" s="403"/>
      <c r="G26" s="403"/>
      <c r="H26" s="403"/>
      <c r="I26" s="403"/>
      <c r="J26" s="403"/>
      <c r="K26" s="279"/>
    </row>
    <row r="27" spans="2:11" ht="12.75" customHeight="1">
      <c r="B27" s="282"/>
      <c r="C27" s="283"/>
      <c r="D27" s="283"/>
      <c r="E27" s="283"/>
      <c r="F27" s="283"/>
      <c r="G27" s="283"/>
      <c r="H27" s="283"/>
      <c r="I27" s="283"/>
      <c r="J27" s="283"/>
      <c r="K27" s="279"/>
    </row>
    <row r="28" spans="2:11" ht="15" customHeight="1">
      <c r="B28" s="282"/>
      <c r="C28" s="283"/>
      <c r="D28" s="403" t="s">
        <v>654</v>
      </c>
      <c r="E28" s="403"/>
      <c r="F28" s="403"/>
      <c r="G28" s="403"/>
      <c r="H28" s="403"/>
      <c r="I28" s="403"/>
      <c r="J28" s="403"/>
      <c r="K28" s="279"/>
    </row>
    <row r="29" spans="2:11" ht="15" customHeight="1">
      <c r="B29" s="282"/>
      <c r="C29" s="283"/>
      <c r="D29" s="403" t="s">
        <v>493</v>
      </c>
      <c r="E29" s="403"/>
      <c r="F29" s="403"/>
      <c r="G29" s="403"/>
      <c r="H29" s="403"/>
      <c r="I29" s="403"/>
      <c r="J29" s="403"/>
      <c r="K29" s="279"/>
    </row>
    <row r="30" spans="2:11" ht="12.75" customHeight="1">
      <c r="B30" s="282"/>
      <c r="C30" s="283"/>
      <c r="D30" s="283"/>
      <c r="E30" s="283"/>
      <c r="F30" s="283"/>
      <c r="G30" s="283"/>
      <c r="H30" s="283"/>
      <c r="I30" s="283"/>
      <c r="J30" s="283"/>
      <c r="K30" s="279"/>
    </row>
    <row r="31" spans="2:11" ht="15" customHeight="1">
      <c r="B31" s="282"/>
      <c r="C31" s="283"/>
      <c r="D31" s="403" t="s">
        <v>655</v>
      </c>
      <c r="E31" s="403"/>
      <c r="F31" s="403"/>
      <c r="G31" s="403"/>
      <c r="H31" s="403"/>
      <c r="I31" s="403"/>
      <c r="J31" s="403"/>
      <c r="K31" s="279"/>
    </row>
    <row r="32" spans="2:11" ht="15" customHeight="1">
      <c r="B32" s="282"/>
      <c r="C32" s="283"/>
      <c r="D32" s="403" t="s">
        <v>494</v>
      </c>
      <c r="E32" s="403"/>
      <c r="F32" s="403"/>
      <c r="G32" s="403"/>
      <c r="H32" s="403"/>
      <c r="I32" s="403"/>
      <c r="J32" s="403"/>
      <c r="K32" s="279"/>
    </row>
    <row r="33" spans="2:11" ht="15" customHeight="1">
      <c r="B33" s="282"/>
      <c r="C33" s="283"/>
      <c r="D33" s="403" t="s">
        <v>495</v>
      </c>
      <c r="E33" s="403"/>
      <c r="F33" s="403"/>
      <c r="G33" s="403"/>
      <c r="H33" s="403"/>
      <c r="I33" s="403"/>
      <c r="J33" s="403"/>
      <c r="K33" s="279"/>
    </row>
    <row r="34" spans="2:11" ht="15" customHeight="1">
      <c r="B34" s="282"/>
      <c r="C34" s="283"/>
      <c r="D34" s="281"/>
      <c r="E34" s="285" t="s">
        <v>116</v>
      </c>
      <c r="F34" s="281"/>
      <c r="G34" s="403" t="s">
        <v>496</v>
      </c>
      <c r="H34" s="403"/>
      <c r="I34" s="403"/>
      <c r="J34" s="403"/>
      <c r="K34" s="279"/>
    </row>
    <row r="35" spans="2:11" ht="30.75" customHeight="1">
      <c r="B35" s="282"/>
      <c r="C35" s="283"/>
      <c r="D35" s="281"/>
      <c r="E35" s="285" t="s">
        <v>497</v>
      </c>
      <c r="F35" s="281"/>
      <c r="G35" s="403" t="s">
        <v>498</v>
      </c>
      <c r="H35" s="403"/>
      <c r="I35" s="403"/>
      <c r="J35" s="403"/>
      <c r="K35" s="279"/>
    </row>
    <row r="36" spans="2:11" ht="15" customHeight="1">
      <c r="B36" s="282"/>
      <c r="C36" s="283"/>
      <c r="D36" s="281"/>
      <c r="E36" s="285" t="s">
        <v>61</v>
      </c>
      <c r="F36" s="281"/>
      <c r="G36" s="403" t="s">
        <v>499</v>
      </c>
      <c r="H36" s="403"/>
      <c r="I36" s="403"/>
      <c r="J36" s="403"/>
      <c r="K36" s="279"/>
    </row>
    <row r="37" spans="2:11" ht="15" customHeight="1">
      <c r="B37" s="282"/>
      <c r="C37" s="283"/>
      <c r="D37" s="281"/>
      <c r="E37" s="285" t="s">
        <v>117</v>
      </c>
      <c r="F37" s="281"/>
      <c r="G37" s="403" t="s">
        <v>500</v>
      </c>
      <c r="H37" s="403"/>
      <c r="I37" s="403"/>
      <c r="J37" s="403"/>
      <c r="K37" s="279"/>
    </row>
    <row r="38" spans="2:11" ht="15" customHeight="1">
      <c r="B38" s="282"/>
      <c r="C38" s="283"/>
      <c r="D38" s="281"/>
      <c r="E38" s="285" t="s">
        <v>118</v>
      </c>
      <c r="F38" s="281"/>
      <c r="G38" s="403" t="s">
        <v>501</v>
      </c>
      <c r="H38" s="403"/>
      <c r="I38" s="403"/>
      <c r="J38" s="403"/>
      <c r="K38" s="279"/>
    </row>
    <row r="39" spans="2:11" ht="15" customHeight="1">
      <c r="B39" s="282"/>
      <c r="C39" s="283"/>
      <c r="D39" s="281"/>
      <c r="E39" s="285" t="s">
        <v>119</v>
      </c>
      <c r="F39" s="281"/>
      <c r="G39" s="403" t="s">
        <v>502</v>
      </c>
      <c r="H39" s="403"/>
      <c r="I39" s="403"/>
      <c r="J39" s="403"/>
      <c r="K39" s="279"/>
    </row>
    <row r="40" spans="2:11" ht="15" customHeight="1">
      <c r="B40" s="282"/>
      <c r="C40" s="283"/>
      <c r="D40" s="281"/>
      <c r="E40" s="285" t="s">
        <v>503</v>
      </c>
      <c r="F40" s="281"/>
      <c r="G40" s="403" t="s">
        <v>504</v>
      </c>
      <c r="H40" s="403"/>
      <c r="I40" s="403"/>
      <c r="J40" s="403"/>
      <c r="K40" s="279"/>
    </row>
    <row r="41" spans="2:11" ht="15" customHeight="1">
      <c r="B41" s="282"/>
      <c r="C41" s="283"/>
      <c r="D41" s="281"/>
      <c r="E41" s="285"/>
      <c r="F41" s="281"/>
      <c r="G41" s="403" t="s">
        <v>505</v>
      </c>
      <c r="H41" s="403"/>
      <c r="I41" s="403"/>
      <c r="J41" s="403"/>
      <c r="K41" s="279"/>
    </row>
    <row r="42" spans="2:11" ht="15" customHeight="1">
      <c r="B42" s="282"/>
      <c r="C42" s="283"/>
      <c r="D42" s="281"/>
      <c r="E42" s="285" t="s">
        <v>506</v>
      </c>
      <c r="F42" s="281"/>
      <c r="G42" s="403" t="s">
        <v>507</v>
      </c>
      <c r="H42" s="403"/>
      <c r="I42" s="403"/>
      <c r="J42" s="403"/>
      <c r="K42" s="279"/>
    </row>
    <row r="43" spans="2:11" ht="15" customHeight="1">
      <c r="B43" s="282"/>
      <c r="C43" s="283"/>
      <c r="D43" s="281"/>
      <c r="E43" s="285" t="s">
        <v>121</v>
      </c>
      <c r="F43" s="281"/>
      <c r="G43" s="403" t="s">
        <v>508</v>
      </c>
      <c r="H43" s="403"/>
      <c r="I43" s="403"/>
      <c r="J43" s="403"/>
      <c r="K43" s="279"/>
    </row>
    <row r="44" spans="2:11" ht="12.75" customHeight="1">
      <c r="B44" s="282"/>
      <c r="C44" s="283"/>
      <c r="D44" s="281"/>
      <c r="E44" s="281"/>
      <c r="F44" s="281"/>
      <c r="G44" s="281"/>
      <c r="H44" s="281"/>
      <c r="I44" s="281"/>
      <c r="J44" s="281"/>
      <c r="K44" s="279"/>
    </row>
    <row r="45" spans="2:11" ht="15" customHeight="1">
      <c r="B45" s="282"/>
      <c r="C45" s="283"/>
      <c r="D45" s="403" t="s">
        <v>509</v>
      </c>
      <c r="E45" s="403"/>
      <c r="F45" s="403"/>
      <c r="G45" s="403"/>
      <c r="H45" s="403"/>
      <c r="I45" s="403"/>
      <c r="J45" s="403"/>
      <c r="K45" s="279"/>
    </row>
    <row r="46" spans="2:11" ht="15" customHeight="1">
      <c r="B46" s="282"/>
      <c r="C46" s="283"/>
      <c r="D46" s="283"/>
      <c r="E46" s="403" t="s">
        <v>510</v>
      </c>
      <c r="F46" s="403"/>
      <c r="G46" s="403"/>
      <c r="H46" s="403"/>
      <c r="I46" s="403"/>
      <c r="J46" s="403"/>
      <c r="K46" s="279"/>
    </row>
    <row r="47" spans="2:11" ht="15" customHeight="1">
      <c r="B47" s="282"/>
      <c r="C47" s="283"/>
      <c r="D47" s="283"/>
      <c r="E47" s="403" t="s">
        <v>511</v>
      </c>
      <c r="F47" s="403"/>
      <c r="G47" s="403"/>
      <c r="H47" s="403"/>
      <c r="I47" s="403"/>
      <c r="J47" s="403"/>
      <c r="K47" s="279"/>
    </row>
    <row r="48" spans="2:11" ht="15" customHeight="1">
      <c r="B48" s="282"/>
      <c r="C48" s="283"/>
      <c r="D48" s="283"/>
      <c r="E48" s="403" t="s">
        <v>512</v>
      </c>
      <c r="F48" s="403"/>
      <c r="G48" s="403"/>
      <c r="H48" s="403"/>
      <c r="I48" s="403"/>
      <c r="J48" s="403"/>
      <c r="K48" s="279"/>
    </row>
    <row r="49" spans="2:11" ht="15" customHeight="1">
      <c r="B49" s="282"/>
      <c r="C49" s="283"/>
      <c r="D49" s="403" t="s">
        <v>513</v>
      </c>
      <c r="E49" s="403"/>
      <c r="F49" s="403"/>
      <c r="G49" s="403"/>
      <c r="H49" s="403"/>
      <c r="I49" s="403"/>
      <c r="J49" s="403"/>
      <c r="K49" s="279"/>
    </row>
    <row r="50" spans="2:11" ht="25.5" customHeight="1">
      <c r="B50" s="278"/>
      <c r="C50" s="404" t="s">
        <v>514</v>
      </c>
      <c r="D50" s="404"/>
      <c r="E50" s="404"/>
      <c r="F50" s="404"/>
      <c r="G50" s="404"/>
      <c r="H50" s="404"/>
      <c r="I50" s="404"/>
      <c r="J50" s="404"/>
      <c r="K50" s="279"/>
    </row>
    <row r="51" spans="2:11" ht="5.25" customHeight="1">
      <c r="B51" s="278"/>
      <c r="C51" s="280"/>
      <c r="D51" s="280"/>
      <c r="E51" s="280"/>
      <c r="F51" s="280"/>
      <c r="G51" s="280"/>
      <c r="H51" s="280"/>
      <c r="I51" s="280"/>
      <c r="J51" s="280"/>
      <c r="K51" s="279"/>
    </row>
    <row r="52" spans="2:11" ht="15" customHeight="1">
      <c r="B52" s="278"/>
      <c r="C52" s="403" t="s">
        <v>515</v>
      </c>
      <c r="D52" s="403"/>
      <c r="E52" s="403"/>
      <c r="F52" s="403"/>
      <c r="G52" s="403"/>
      <c r="H52" s="403"/>
      <c r="I52" s="403"/>
      <c r="J52" s="403"/>
      <c r="K52" s="279"/>
    </row>
    <row r="53" spans="2:11" ht="15" customHeight="1">
      <c r="B53" s="278"/>
      <c r="C53" s="403" t="s">
        <v>516</v>
      </c>
      <c r="D53" s="403"/>
      <c r="E53" s="403"/>
      <c r="F53" s="403"/>
      <c r="G53" s="403"/>
      <c r="H53" s="403"/>
      <c r="I53" s="403"/>
      <c r="J53" s="403"/>
      <c r="K53" s="279"/>
    </row>
    <row r="54" spans="2:11" ht="12.75" customHeight="1">
      <c r="B54" s="278"/>
      <c r="C54" s="281"/>
      <c r="D54" s="281"/>
      <c r="E54" s="281"/>
      <c r="F54" s="281"/>
      <c r="G54" s="281"/>
      <c r="H54" s="281"/>
      <c r="I54" s="281"/>
      <c r="J54" s="281"/>
      <c r="K54" s="279"/>
    </row>
    <row r="55" spans="2:11" ht="15" customHeight="1">
      <c r="B55" s="278"/>
      <c r="C55" s="403" t="s">
        <v>517</v>
      </c>
      <c r="D55" s="403"/>
      <c r="E55" s="403"/>
      <c r="F55" s="403"/>
      <c r="G55" s="403"/>
      <c r="H55" s="403"/>
      <c r="I55" s="403"/>
      <c r="J55" s="403"/>
      <c r="K55" s="279"/>
    </row>
    <row r="56" spans="2:11" ht="15" customHeight="1">
      <c r="B56" s="278"/>
      <c r="C56" s="283"/>
      <c r="D56" s="403" t="s">
        <v>518</v>
      </c>
      <c r="E56" s="403"/>
      <c r="F56" s="403"/>
      <c r="G56" s="403"/>
      <c r="H56" s="403"/>
      <c r="I56" s="403"/>
      <c r="J56" s="403"/>
      <c r="K56" s="279"/>
    </row>
    <row r="57" spans="2:11" ht="15" customHeight="1">
      <c r="B57" s="278"/>
      <c r="C57" s="283"/>
      <c r="D57" s="403" t="s">
        <v>519</v>
      </c>
      <c r="E57" s="403"/>
      <c r="F57" s="403"/>
      <c r="G57" s="403"/>
      <c r="H57" s="403"/>
      <c r="I57" s="403"/>
      <c r="J57" s="403"/>
      <c r="K57" s="279"/>
    </row>
    <row r="58" spans="2:11" ht="15" customHeight="1">
      <c r="B58" s="278"/>
      <c r="C58" s="283"/>
      <c r="D58" s="403" t="s">
        <v>520</v>
      </c>
      <c r="E58" s="403"/>
      <c r="F58" s="403"/>
      <c r="G58" s="403"/>
      <c r="H58" s="403"/>
      <c r="I58" s="403"/>
      <c r="J58" s="403"/>
      <c r="K58" s="279"/>
    </row>
    <row r="59" spans="2:11" ht="15" customHeight="1">
      <c r="B59" s="278"/>
      <c r="C59" s="283"/>
      <c r="D59" s="403" t="s">
        <v>521</v>
      </c>
      <c r="E59" s="403"/>
      <c r="F59" s="403"/>
      <c r="G59" s="403"/>
      <c r="H59" s="403"/>
      <c r="I59" s="403"/>
      <c r="J59" s="403"/>
      <c r="K59" s="279"/>
    </row>
    <row r="60" spans="2:11" ht="15" customHeight="1">
      <c r="B60" s="278"/>
      <c r="C60" s="283"/>
      <c r="D60" s="402" t="s">
        <v>522</v>
      </c>
      <c r="E60" s="402"/>
      <c r="F60" s="402"/>
      <c r="G60" s="402"/>
      <c r="H60" s="402"/>
      <c r="I60" s="402"/>
      <c r="J60" s="402"/>
      <c r="K60" s="279"/>
    </row>
    <row r="61" spans="2:11" ht="15" customHeight="1">
      <c r="B61" s="278"/>
      <c r="C61" s="283"/>
      <c r="D61" s="403" t="s">
        <v>523</v>
      </c>
      <c r="E61" s="403"/>
      <c r="F61" s="403"/>
      <c r="G61" s="403"/>
      <c r="H61" s="403"/>
      <c r="I61" s="403"/>
      <c r="J61" s="403"/>
      <c r="K61" s="279"/>
    </row>
    <row r="62" spans="2:11" ht="12.75" customHeight="1">
      <c r="B62" s="278"/>
      <c r="C62" s="283"/>
      <c r="D62" s="283"/>
      <c r="E62" s="286"/>
      <c r="F62" s="283"/>
      <c r="G62" s="283"/>
      <c r="H62" s="283"/>
      <c r="I62" s="283"/>
      <c r="J62" s="283"/>
      <c r="K62" s="279"/>
    </row>
    <row r="63" spans="2:11" ht="15" customHeight="1">
      <c r="B63" s="278"/>
      <c r="C63" s="283"/>
      <c r="D63" s="403" t="s">
        <v>524</v>
      </c>
      <c r="E63" s="403"/>
      <c r="F63" s="403"/>
      <c r="G63" s="403"/>
      <c r="H63" s="403"/>
      <c r="I63" s="403"/>
      <c r="J63" s="403"/>
      <c r="K63" s="279"/>
    </row>
    <row r="64" spans="2:11" ht="15" customHeight="1">
      <c r="B64" s="278"/>
      <c r="C64" s="283"/>
      <c r="D64" s="402" t="s">
        <v>525</v>
      </c>
      <c r="E64" s="402"/>
      <c r="F64" s="402"/>
      <c r="G64" s="402"/>
      <c r="H64" s="402"/>
      <c r="I64" s="402"/>
      <c r="J64" s="402"/>
      <c r="K64" s="279"/>
    </row>
    <row r="65" spans="2:11" ht="15" customHeight="1">
      <c r="B65" s="278"/>
      <c r="C65" s="283"/>
      <c r="D65" s="403" t="s">
        <v>526</v>
      </c>
      <c r="E65" s="403"/>
      <c r="F65" s="403"/>
      <c r="G65" s="403"/>
      <c r="H65" s="403"/>
      <c r="I65" s="403"/>
      <c r="J65" s="403"/>
      <c r="K65" s="279"/>
    </row>
    <row r="66" spans="2:11" ht="15" customHeight="1">
      <c r="B66" s="278"/>
      <c r="C66" s="283"/>
      <c r="D66" s="403" t="s">
        <v>527</v>
      </c>
      <c r="E66" s="403"/>
      <c r="F66" s="403"/>
      <c r="G66" s="403"/>
      <c r="H66" s="403"/>
      <c r="I66" s="403"/>
      <c r="J66" s="403"/>
      <c r="K66" s="279"/>
    </row>
    <row r="67" spans="2:11" ht="15" customHeight="1">
      <c r="B67" s="278"/>
      <c r="C67" s="283"/>
      <c r="D67" s="403" t="s">
        <v>528</v>
      </c>
      <c r="E67" s="403"/>
      <c r="F67" s="403"/>
      <c r="G67" s="403"/>
      <c r="H67" s="403"/>
      <c r="I67" s="403"/>
      <c r="J67" s="403"/>
      <c r="K67" s="279"/>
    </row>
    <row r="68" spans="2:11" ht="15" customHeight="1">
      <c r="B68" s="278"/>
      <c r="C68" s="283"/>
      <c r="D68" s="403" t="s">
        <v>529</v>
      </c>
      <c r="E68" s="403"/>
      <c r="F68" s="403"/>
      <c r="G68" s="403"/>
      <c r="H68" s="403"/>
      <c r="I68" s="403"/>
      <c r="J68" s="403"/>
      <c r="K68" s="279"/>
    </row>
    <row r="69" spans="2:11" ht="12.75" customHeight="1">
      <c r="B69" s="287"/>
      <c r="C69" s="288"/>
      <c r="D69" s="288"/>
      <c r="E69" s="288"/>
      <c r="F69" s="288"/>
      <c r="G69" s="288"/>
      <c r="H69" s="288"/>
      <c r="I69" s="288"/>
      <c r="J69" s="288"/>
      <c r="K69" s="289"/>
    </row>
    <row r="70" spans="2:11" ht="18.75" customHeight="1">
      <c r="B70" s="290"/>
      <c r="C70" s="290"/>
      <c r="D70" s="290"/>
      <c r="E70" s="290"/>
      <c r="F70" s="290"/>
      <c r="G70" s="290"/>
      <c r="H70" s="290"/>
      <c r="I70" s="290"/>
      <c r="J70" s="290"/>
      <c r="K70" s="291"/>
    </row>
    <row r="71" spans="2:11" ht="18.75" customHeight="1">
      <c r="B71" s="291"/>
      <c r="C71" s="291"/>
      <c r="D71" s="291"/>
      <c r="E71" s="291"/>
      <c r="F71" s="291"/>
      <c r="G71" s="291"/>
      <c r="H71" s="291"/>
      <c r="I71" s="291"/>
      <c r="J71" s="291"/>
      <c r="K71" s="291"/>
    </row>
    <row r="72" spans="2:11" ht="7.5" customHeight="1">
      <c r="B72" s="292"/>
      <c r="C72" s="293"/>
      <c r="D72" s="293"/>
      <c r="E72" s="293"/>
      <c r="F72" s="293"/>
      <c r="G72" s="293"/>
      <c r="H72" s="293"/>
      <c r="I72" s="293"/>
      <c r="J72" s="293"/>
      <c r="K72" s="294"/>
    </row>
    <row r="73" spans="2:11" ht="45" customHeight="1">
      <c r="B73" s="295"/>
      <c r="C73" s="401" t="s">
        <v>474</v>
      </c>
      <c r="D73" s="401"/>
      <c r="E73" s="401"/>
      <c r="F73" s="401"/>
      <c r="G73" s="401"/>
      <c r="H73" s="401"/>
      <c r="I73" s="401"/>
      <c r="J73" s="401"/>
      <c r="K73" s="296"/>
    </row>
    <row r="74" spans="2:11" ht="17.25" customHeight="1">
      <c r="B74" s="295"/>
      <c r="C74" s="297" t="s">
        <v>530</v>
      </c>
      <c r="D74" s="297"/>
      <c r="E74" s="297"/>
      <c r="F74" s="297" t="s">
        <v>531</v>
      </c>
      <c r="G74" s="298"/>
      <c r="H74" s="297" t="s">
        <v>117</v>
      </c>
      <c r="I74" s="297" t="s">
        <v>65</v>
      </c>
      <c r="J74" s="297" t="s">
        <v>532</v>
      </c>
      <c r="K74" s="296"/>
    </row>
    <row r="75" spans="2:11" ht="17.25" customHeight="1">
      <c r="B75" s="295"/>
      <c r="C75" s="299" t="s">
        <v>533</v>
      </c>
      <c r="D75" s="299"/>
      <c r="E75" s="299"/>
      <c r="F75" s="300" t="s">
        <v>534</v>
      </c>
      <c r="G75" s="301"/>
      <c r="H75" s="299"/>
      <c r="I75" s="299"/>
      <c r="J75" s="299" t="s">
        <v>535</v>
      </c>
      <c r="K75" s="296"/>
    </row>
    <row r="76" spans="2:11" ht="5.25" customHeight="1">
      <c r="B76" s="295"/>
      <c r="C76" s="302"/>
      <c r="D76" s="302"/>
      <c r="E76" s="302"/>
      <c r="F76" s="302"/>
      <c r="G76" s="303"/>
      <c r="H76" s="302"/>
      <c r="I76" s="302"/>
      <c r="J76" s="302"/>
      <c r="K76" s="296"/>
    </row>
    <row r="77" spans="2:11" ht="15" customHeight="1">
      <c r="B77" s="295"/>
      <c r="C77" s="285" t="s">
        <v>61</v>
      </c>
      <c r="D77" s="302"/>
      <c r="E77" s="302"/>
      <c r="F77" s="304" t="s">
        <v>536</v>
      </c>
      <c r="G77" s="303"/>
      <c r="H77" s="285" t="s">
        <v>537</v>
      </c>
      <c r="I77" s="285" t="s">
        <v>538</v>
      </c>
      <c r="J77" s="285">
        <v>20</v>
      </c>
      <c r="K77" s="296"/>
    </row>
    <row r="78" spans="2:11" ht="15" customHeight="1">
      <c r="B78" s="295"/>
      <c r="C78" s="285" t="s">
        <v>539</v>
      </c>
      <c r="D78" s="285"/>
      <c r="E78" s="285"/>
      <c r="F78" s="304" t="s">
        <v>536</v>
      </c>
      <c r="G78" s="303"/>
      <c r="H78" s="285" t="s">
        <v>540</v>
      </c>
      <c r="I78" s="285" t="s">
        <v>538</v>
      </c>
      <c r="J78" s="285">
        <v>120</v>
      </c>
      <c r="K78" s="296"/>
    </row>
    <row r="79" spans="2:11" ht="15" customHeight="1">
      <c r="B79" s="305"/>
      <c r="C79" s="285" t="s">
        <v>541</v>
      </c>
      <c r="D79" s="285"/>
      <c r="E79" s="285"/>
      <c r="F79" s="304" t="s">
        <v>542</v>
      </c>
      <c r="G79" s="303"/>
      <c r="H79" s="285" t="s">
        <v>543</v>
      </c>
      <c r="I79" s="285" t="s">
        <v>538</v>
      </c>
      <c r="J79" s="285">
        <v>50</v>
      </c>
      <c r="K79" s="296"/>
    </row>
    <row r="80" spans="2:11" ht="15" customHeight="1">
      <c r="B80" s="305"/>
      <c r="C80" s="285" t="s">
        <v>544</v>
      </c>
      <c r="D80" s="285"/>
      <c r="E80" s="285"/>
      <c r="F80" s="304" t="s">
        <v>536</v>
      </c>
      <c r="G80" s="303"/>
      <c r="H80" s="285" t="s">
        <v>545</v>
      </c>
      <c r="I80" s="285" t="s">
        <v>546</v>
      </c>
      <c r="J80" s="285"/>
      <c r="K80" s="296"/>
    </row>
    <row r="81" spans="2:11" ht="15" customHeight="1">
      <c r="B81" s="305"/>
      <c r="C81" s="306" t="s">
        <v>547</v>
      </c>
      <c r="D81" s="306"/>
      <c r="E81" s="306"/>
      <c r="F81" s="307" t="s">
        <v>542</v>
      </c>
      <c r="G81" s="306"/>
      <c r="H81" s="306" t="s">
        <v>548</v>
      </c>
      <c r="I81" s="306" t="s">
        <v>538</v>
      </c>
      <c r="J81" s="306">
        <v>15</v>
      </c>
      <c r="K81" s="296"/>
    </row>
    <row r="82" spans="2:11" ht="15" customHeight="1">
      <c r="B82" s="305"/>
      <c r="C82" s="306" t="s">
        <v>549</v>
      </c>
      <c r="D82" s="306"/>
      <c r="E82" s="306"/>
      <c r="F82" s="307" t="s">
        <v>542</v>
      </c>
      <c r="G82" s="306"/>
      <c r="H82" s="306" t="s">
        <v>550</v>
      </c>
      <c r="I82" s="306" t="s">
        <v>538</v>
      </c>
      <c r="J82" s="306">
        <v>15</v>
      </c>
      <c r="K82" s="296"/>
    </row>
    <row r="83" spans="2:11" ht="15" customHeight="1">
      <c r="B83" s="305"/>
      <c r="C83" s="306" t="s">
        <v>551</v>
      </c>
      <c r="D83" s="306"/>
      <c r="E83" s="306"/>
      <c r="F83" s="307" t="s">
        <v>542</v>
      </c>
      <c r="G83" s="306"/>
      <c r="H83" s="306" t="s">
        <v>552</v>
      </c>
      <c r="I83" s="306" t="s">
        <v>538</v>
      </c>
      <c r="J83" s="306">
        <v>20</v>
      </c>
      <c r="K83" s="296"/>
    </row>
    <row r="84" spans="2:11" ht="15" customHeight="1">
      <c r="B84" s="305"/>
      <c r="C84" s="306" t="s">
        <v>553</v>
      </c>
      <c r="D84" s="306"/>
      <c r="E84" s="306"/>
      <c r="F84" s="307" t="s">
        <v>542</v>
      </c>
      <c r="G84" s="306"/>
      <c r="H84" s="306" t="s">
        <v>554</v>
      </c>
      <c r="I84" s="306" t="s">
        <v>538</v>
      </c>
      <c r="J84" s="306">
        <v>20</v>
      </c>
      <c r="K84" s="296"/>
    </row>
    <row r="85" spans="2:11" ht="15" customHeight="1">
      <c r="B85" s="305"/>
      <c r="C85" s="285" t="s">
        <v>555</v>
      </c>
      <c r="D85" s="285"/>
      <c r="E85" s="285"/>
      <c r="F85" s="304" t="s">
        <v>542</v>
      </c>
      <c r="G85" s="303"/>
      <c r="H85" s="285" t="s">
        <v>556</v>
      </c>
      <c r="I85" s="285" t="s">
        <v>538</v>
      </c>
      <c r="J85" s="285">
        <v>50</v>
      </c>
      <c r="K85" s="296"/>
    </row>
    <row r="86" spans="2:11" ht="15" customHeight="1">
      <c r="B86" s="305"/>
      <c r="C86" s="285" t="s">
        <v>557</v>
      </c>
      <c r="D86" s="285"/>
      <c r="E86" s="285"/>
      <c r="F86" s="304" t="s">
        <v>542</v>
      </c>
      <c r="G86" s="303"/>
      <c r="H86" s="285" t="s">
        <v>558</v>
      </c>
      <c r="I86" s="285" t="s">
        <v>538</v>
      </c>
      <c r="J86" s="285">
        <v>20</v>
      </c>
      <c r="K86" s="296"/>
    </row>
    <row r="87" spans="2:11" ht="15" customHeight="1">
      <c r="B87" s="305"/>
      <c r="C87" s="285" t="s">
        <v>559</v>
      </c>
      <c r="D87" s="285"/>
      <c r="E87" s="285"/>
      <c r="F87" s="304" t="s">
        <v>542</v>
      </c>
      <c r="G87" s="303"/>
      <c r="H87" s="285" t="s">
        <v>560</v>
      </c>
      <c r="I87" s="285" t="s">
        <v>538</v>
      </c>
      <c r="J87" s="285">
        <v>20</v>
      </c>
      <c r="K87" s="296"/>
    </row>
    <row r="88" spans="2:11" ht="15" customHeight="1">
      <c r="B88" s="305"/>
      <c r="C88" s="285" t="s">
        <v>561</v>
      </c>
      <c r="D88" s="285"/>
      <c r="E88" s="285"/>
      <c r="F88" s="304" t="s">
        <v>542</v>
      </c>
      <c r="G88" s="303"/>
      <c r="H88" s="285" t="s">
        <v>562</v>
      </c>
      <c r="I88" s="285" t="s">
        <v>538</v>
      </c>
      <c r="J88" s="285">
        <v>50</v>
      </c>
      <c r="K88" s="296"/>
    </row>
    <row r="89" spans="2:11" ht="15" customHeight="1">
      <c r="B89" s="305"/>
      <c r="C89" s="285" t="s">
        <v>563</v>
      </c>
      <c r="D89" s="285"/>
      <c r="E89" s="285"/>
      <c r="F89" s="304" t="s">
        <v>542</v>
      </c>
      <c r="G89" s="303"/>
      <c r="H89" s="285" t="s">
        <v>563</v>
      </c>
      <c r="I89" s="285" t="s">
        <v>538</v>
      </c>
      <c r="J89" s="285">
        <v>50</v>
      </c>
      <c r="K89" s="296"/>
    </row>
    <row r="90" spans="2:11" ht="15" customHeight="1">
      <c r="B90" s="305"/>
      <c r="C90" s="285" t="s">
        <v>122</v>
      </c>
      <c r="D90" s="285"/>
      <c r="E90" s="285"/>
      <c r="F90" s="304" t="s">
        <v>542</v>
      </c>
      <c r="G90" s="303"/>
      <c r="H90" s="285" t="s">
        <v>564</v>
      </c>
      <c r="I90" s="285" t="s">
        <v>538</v>
      </c>
      <c r="J90" s="285">
        <v>255</v>
      </c>
      <c r="K90" s="296"/>
    </row>
    <row r="91" spans="2:11" ht="15" customHeight="1">
      <c r="B91" s="305"/>
      <c r="C91" s="285" t="s">
        <v>565</v>
      </c>
      <c r="D91" s="285"/>
      <c r="E91" s="285"/>
      <c r="F91" s="304" t="s">
        <v>536</v>
      </c>
      <c r="G91" s="303"/>
      <c r="H91" s="285" t="s">
        <v>566</v>
      </c>
      <c r="I91" s="285" t="s">
        <v>567</v>
      </c>
      <c r="J91" s="285"/>
      <c r="K91" s="296"/>
    </row>
    <row r="92" spans="2:11" ht="15" customHeight="1">
      <c r="B92" s="305"/>
      <c r="C92" s="285" t="s">
        <v>568</v>
      </c>
      <c r="D92" s="285"/>
      <c r="E92" s="285"/>
      <c r="F92" s="304" t="s">
        <v>536</v>
      </c>
      <c r="G92" s="303"/>
      <c r="H92" s="285" t="s">
        <v>569</v>
      </c>
      <c r="I92" s="285" t="s">
        <v>570</v>
      </c>
      <c r="J92" s="285"/>
      <c r="K92" s="296"/>
    </row>
    <row r="93" spans="2:11" ht="15" customHeight="1">
      <c r="B93" s="305"/>
      <c r="C93" s="285" t="s">
        <v>571</v>
      </c>
      <c r="D93" s="285"/>
      <c r="E93" s="285"/>
      <c r="F93" s="304" t="s">
        <v>536</v>
      </c>
      <c r="G93" s="303"/>
      <c r="H93" s="285" t="s">
        <v>571</v>
      </c>
      <c r="I93" s="285" t="s">
        <v>570</v>
      </c>
      <c r="J93" s="285"/>
      <c r="K93" s="296"/>
    </row>
    <row r="94" spans="2:11" ht="15" customHeight="1">
      <c r="B94" s="305"/>
      <c r="C94" s="285" t="s">
        <v>46</v>
      </c>
      <c r="D94" s="285"/>
      <c r="E94" s="285"/>
      <c r="F94" s="304" t="s">
        <v>536</v>
      </c>
      <c r="G94" s="303"/>
      <c r="H94" s="285" t="s">
        <v>572</v>
      </c>
      <c r="I94" s="285" t="s">
        <v>570</v>
      </c>
      <c r="J94" s="285"/>
      <c r="K94" s="296"/>
    </row>
    <row r="95" spans="2:11" ht="15" customHeight="1">
      <c r="B95" s="305"/>
      <c r="C95" s="285" t="s">
        <v>56</v>
      </c>
      <c r="D95" s="285"/>
      <c r="E95" s="285"/>
      <c r="F95" s="304" t="s">
        <v>536</v>
      </c>
      <c r="G95" s="303"/>
      <c r="H95" s="285" t="s">
        <v>573</v>
      </c>
      <c r="I95" s="285" t="s">
        <v>570</v>
      </c>
      <c r="J95" s="285"/>
      <c r="K95" s="296"/>
    </row>
    <row r="96" spans="2:11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spans="2:11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spans="2:11" ht="18.75" customHeight="1">
      <c r="B98" s="291"/>
      <c r="C98" s="291"/>
      <c r="D98" s="291"/>
      <c r="E98" s="291"/>
      <c r="F98" s="291"/>
      <c r="G98" s="291"/>
      <c r="H98" s="291"/>
      <c r="I98" s="291"/>
      <c r="J98" s="291"/>
      <c r="K98" s="291"/>
    </row>
    <row r="99" spans="2:11" ht="7.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4"/>
    </row>
    <row r="100" spans="2:11" ht="45" customHeight="1">
      <c r="B100" s="295"/>
      <c r="C100" s="401" t="s">
        <v>574</v>
      </c>
      <c r="D100" s="401"/>
      <c r="E100" s="401"/>
      <c r="F100" s="401"/>
      <c r="G100" s="401"/>
      <c r="H100" s="401"/>
      <c r="I100" s="401"/>
      <c r="J100" s="401"/>
      <c r="K100" s="296"/>
    </row>
    <row r="101" spans="2:11" ht="17.25" customHeight="1">
      <c r="B101" s="295"/>
      <c r="C101" s="297" t="s">
        <v>530</v>
      </c>
      <c r="D101" s="297"/>
      <c r="E101" s="297"/>
      <c r="F101" s="297" t="s">
        <v>531</v>
      </c>
      <c r="G101" s="298"/>
      <c r="H101" s="297" t="s">
        <v>117</v>
      </c>
      <c r="I101" s="297" t="s">
        <v>65</v>
      </c>
      <c r="J101" s="297" t="s">
        <v>532</v>
      </c>
      <c r="K101" s="296"/>
    </row>
    <row r="102" spans="2:11" ht="17.25" customHeight="1">
      <c r="B102" s="295"/>
      <c r="C102" s="299" t="s">
        <v>533</v>
      </c>
      <c r="D102" s="299"/>
      <c r="E102" s="299"/>
      <c r="F102" s="300" t="s">
        <v>534</v>
      </c>
      <c r="G102" s="301"/>
      <c r="H102" s="299"/>
      <c r="I102" s="299"/>
      <c r="J102" s="299" t="s">
        <v>535</v>
      </c>
      <c r="K102" s="296"/>
    </row>
    <row r="103" spans="2:11" ht="5.25" customHeight="1">
      <c r="B103" s="295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spans="2:11" ht="15" customHeight="1">
      <c r="B104" s="295"/>
      <c r="C104" s="285" t="s">
        <v>61</v>
      </c>
      <c r="D104" s="302"/>
      <c r="E104" s="302"/>
      <c r="F104" s="304" t="s">
        <v>536</v>
      </c>
      <c r="G104" s="313"/>
      <c r="H104" s="285" t="s">
        <v>575</v>
      </c>
      <c r="I104" s="285" t="s">
        <v>538</v>
      </c>
      <c r="J104" s="285">
        <v>20</v>
      </c>
      <c r="K104" s="296"/>
    </row>
    <row r="105" spans="2:11" ht="15" customHeight="1">
      <c r="B105" s="295"/>
      <c r="C105" s="285" t="s">
        <v>539</v>
      </c>
      <c r="D105" s="285"/>
      <c r="E105" s="285"/>
      <c r="F105" s="304" t="s">
        <v>536</v>
      </c>
      <c r="G105" s="285"/>
      <c r="H105" s="285" t="s">
        <v>575</v>
      </c>
      <c r="I105" s="285" t="s">
        <v>538</v>
      </c>
      <c r="J105" s="285">
        <v>120</v>
      </c>
      <c r="K105" s="296"/>
    </row>
    <row r="106" spans="2:11" ht="15" customHeight="1">
      <c r="B106" s="305"/>
      <c r="C106" s="285" t="s">
        <v>541</v>
      </c>
      <c r="D106" s="285"/>
      <c r="E106" s="285"/>
      <c r="F106" s="304" t="s">
        <v>542</v>
      </c>
      <c r="G106" s="285"/>
      <c r="H106" s="285" t="s">
        <v>575</v>
      </c>
      <c r="I106" s="285" t="s">
        <v>538</v>
      </c>
      <c r="J106" s="285">
        <v>50</v>
      </c>
      <c r="K106" s="296"/>
    </row>
    <row r="107" spans="2:11" ht="15" customHeight="1">
      <c r="B107" s="305"/>
      <c r="C107" s="285" t="s">
        <v>544</v>
      </c>
      <c r="D107" s="285"/>
      <c r="E107" s="285"/>
      <c r="F107" s="304" t="s">
        <v>536</v>
      </c>
      <c r="G107" s="285"/>
      <c r="H107" s="285" t="s">
        <v>575</v>
      </c>
      <c r="I107" s="285" t="s">
        <v>546</v>
      </c>
      <c r="J107" s="285"/>
      <c r="K107" s="296"/>
    </row>
    <row r="108" spans="2:11" ht="15" customHeight="1">
      <c r="B108" s="305"/>
      <c r="C108" s="285" t="s">
        <v>555</v>
      </c>
      <c r="D108" s="285"/>
      <c r="E108" s="285"/>
      <c r="F108" s="304" t="s">
        <v>542</v>
      </c>
      <c r="G108" s="285"/>
      <c r="H108" s="285" t="s">
        <v>575</v>
      </c>
      <c r="I108" s="285" t="s">
        <v>538</v>
      </c>
      <c r="J108" s="285">
        <v>50</v>
      </c>
      <c r="K108" s="296"/>
    </row>
    <row r="109" spans="2:11" ht="15" customHeight="1">
      <c r="B109" s="305"/>
      <c r="C109" s="285" t="s">
        <v>563</v>
      </c>
      <c r="D109" s="285"/>
      <c r="E109" s="285"/>
      <c r="F109" s="304" t="s">
        <v>542</v>
      </c>
      <c r="G109" s="285"/>
      <c r="H109" s="285" t="s">
        <v>575</v>
      </c>
      <c r="I109" s="285" t="s">
        <v>538</v>
      </c>
      <c r="J109" s="285">
        <v>50</v>
      </c>
      <c r="K109" s="296"/>
    </row>
    <row r="110" spans="2:11" ht="15" customHeight="1">
      <c r="B110" s="305"/>
      <c r="C110" s="285" t="s">
        <v>561</v>
      </c>
      <c r="D110" s="285"/>
      <c r="E110" s="285"/>
      <c r="F110" s="304" t="s">
        <v>542</v>
      </c>
      <c r="G110" s="285"/>
      <c r="H110" s="285" t="s">
        <v>575</v>
      </c>
      <c r="I110" s="285" t="s">
        <v>538</v>
      </c>
      <c r="J110" s="285">
        <v>50</v>
      </c>
      <c r="K110" s="296"/>
    </row>
    <row r="111" spans="2:11" ht="15" customHeight="1">
      <c r="B111" s="305"/>
      <c r="C111" s="285" t="s">
        <v>61</v>
      </c>
      <c r="D111" s="285"/>
      <c r="E111" s="285"/>
      <c r="F111" s="304" t="s">
        <v>536</v>
      </c>
      <c r="G111" s="285"/>
      <c r="H111" s="285" t="s">
        <v>576</v>
      </c>
      <c r="I111" s="285" t="s">
        <v>538</v>
      </c>
      <c r="J111" s="285">
        <v>20</v>
      </c>
      <c r="K111" s="296"/>
    </row>
    <row r="112" spans="2:11" ht="15" customHeight="1">
      <c r="B112" s="305"/>
      <c r="C112" s="285" t="s">
        <v>577</v>
      </c>
      <c r="D112" s="285"/>
      <c r="E112" s="285"/>
      <c r="F112" s="304" t="s">
        <v>536</v>
      </c>
      <c r="G112" s="285"/>
      <c r="H112" s="285" t="s">
        <v>578</v>
      </c>
      <c r="I112" s="285" t="s">
        <v>538</v>
      </c>
      <c r="J112" s="285">
        <v>120</v>
      </c>
      <c r="K112" s="296"/>
    </row>
    <row r="113" spans="2:11" ht="15" customHeight="1">
      <c r="B113" s="305"/>
      <c r="C113" s="285" t="s">
        <v>46</v>
      </c>
      <c r="D113" s="285"/>
      <c r="E113" s="285"/>
      <c r="F113" s="304" t="s">
        <v>536</v>
      </c>
      <c r="G113" s="285"/>
      <c r="H113" s="285" t="s">
        <v>579</v>
      </c>
      <c r="I113" s="285" t="s">
        <v>570</v>
      </c>
      <c r="J113" s="285"/>
      <c r="K113" s="296"/>
    </row>
    <row r="114" spans="2:11" ht="15" customHeight="1">
      <c r="B114" s="305"/>
      <c r="C114" s="285" t="s">
        <v>56</v>
      </c>
      <c r="D114" s="285"/>
      <c r="E114" s="285"/>
      <c r="F114" s="304" t="s">
        <v>536</v>
      </c>
      <c r="G114" s="285"/>
      <c r="H114" s="285" t="s">
        <v>580</v>
      </c>
      <c r="I114" s="285" t="s">
        <v>570</v>
      </c>
      <c r="J114" s="285"/>
      <c r="K114" s="296"/>
    </row>
    <row r="115" spans="2:11" ht="15" customHeight="1">
      <c r="B115" s="305"/>
      <c r="C115" s="285" t="s">
        <v>65</v>
      </c>
      <c r="D115" s="285"/>
      <c r="E115" s="285"/>
      <c r="F115" s="304" t="s">
        <v>536</v>
      </c>
      <c r="G115" s="285"/>
      <c r="H115" s="285" t="s">
        <v>581</v>
      </c>
      <c r="I115" s="285" t="s">
        <v>582</v>
      </c>
      <c r="J115" s="285"/>
      <c r="K115" s="296"/>
    </row>
    <row r="116" spans="2:11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spans="2:11" ht="18.75" customHeight="1">
      <c r="B117" s="315"/>
      <c r="C117" s="281"/>
      <c r="D117" s="281"/>
      <c r="E117" s="281"/>
      <c r="F117" s="316"/>
      <c r="G117" s="281"/>
      <c r="H117" s="281"/>
      <c r="I117" s="281"/>
      <c r="J117" s="281"/>
      <c r="K117" s="315"/>
    </row>
    <row r="118" spans="2:11" ht="18.75" customHeight="1">
      <c r="B118" s="291"/>
      <c r="C118" s="291"/>
      <c r="D118" s="291"/>
      <c r="E118" s="291"/>
      <c r="F118" s="291"/>
      <c r="G118" s="291"/>
      <c r="H118" s="291"/>
      <c r="I118" s="291"/>
      <c r="J118" s="291"/>
      <c r="K118" s="291"/>
    </row>
    <row r="119" spans="2:11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spans="2:11" ht="45" customHeight="1">
      <c r="B120" s="320"/>
      <c r="C120" s="400" t="s">
        <v>583</v>
      </c>
      <c r="D120" s="400"/>
      <c r="E120" s="400"/>
      <c r="F120" s="400"/>
      <c r="G120" s="400"/>
      <c r="H120" s="400"/>
      <c r="I120" s="400"/>
      <c r="J120" s="400"/>
      <c r="K120" s="321"/>
    </row>
    <row r="121" spans="2:11" ht="17.25" customHeight="1">
      <c r="B121" s="322"/>
      <c r="C121" s="297" t="s">
        <v>530</v>
      </c>
      <c r="D121" s="297"/>
      <c r="E121" s="297"/>
      <c r="F121" s="297" t="s">
        <v>531</v>
      </c>
      <c r="G121" s="298"/>
      <c r="H121" s="297" t="s">
        <v>117</v>
      </c>
      <c r="I121" s="297" t="s">
        <v>65</v>
      </c>
      <c r="J121" s="297" t="s">
        <v>532</v>
      </c>
      <c r="K121" s="323"/>
    </row>
    <row r="122" spans="2:11" ht="17.25" customHeight="1">
      <c r="B122" s="322"/>
      <c r="C122" s="299" t="s">
        <v>533</v>
      </c>
      <c r="D122" s="299"/>
      <c r="E122" s="299"/>
      <c r="F122" s="300" t="s">
        <v>534</v>
      </c>
      <c r="G122" s="301"/>
      <c r="H122" s="299"/>
      <c r="I122" s="299"/>
      <c r="J122" s="299" t="s">
        <v>535</v>
      </c>
      <c r="K122" s="323"/>
    </row>
    <row r="123" spans="2:11" ht="5.25" customHeight="1">
      <c r="B123" s="324"/>
      <c r="C123" s="302"/>
      <c r="D123" s="302"/>
      <c r="E123" s="302"/>
      <c r="F123" s="302"/>
      <c r="G123" s="285"/>
      <c r="H123" s="302"/>
      <c r="I123" s="302"/>
      <c r="J123" s="302"/>
      <c r="K123" s="325"/>
    </row>
    <row r="124" spans="2:11" ht="15" customHeight="1">
      <c r="B124" s="324"/>
      <c r="C124" s="285" t="s">
        <v>539</v>
      </c>
      <c r="D124" s="302"/>
      <c r="E124" s="302"/>
      <c r="F124" s="304" t="s">
        <v>536</v>
      </c>
      <c r="G124" s="285"/>
      <c r="H124" s="285" t="s">
        <v>575</v>
      </c>
      <c r="I124" s="285" t="s">
        <v>538</v>
      </c>
      <c r="J124" s="285">
        <v>120</v>
      </c>
      <c r="K124" s="326"/>
    </row>
    <row r="125" spans="2:11" ht="15" customHeight="1">
      <c r="B125" s="324"/>
      <c r="C125" s="285" t="s">
        <v>584</v>
      </c>
      <c r="D125" s="285"/>
      <c r="E125" s="285"/>
      <c r="F125" s="304" t="s">
        <v>536</v>
      </c>
      <c r="G125" s="285"/>
      <c r="H125" s="285" t="s">
        <v>585</v>
      </c>
      <c r="I125" s="285" t="s">
        <v>538</v>
      </c>
      <c r="J125" s="285" t="s">
        <v>586</v>
      </c>
      <c r="K125" s="326"/>
    </row>
    <row r="126" spans="2:11" ht="15" customHeight="1">
      <c r="B126" s="324"/>
      <c r="C126" s="285" t="s">
        <v>90</v>
      </c>
      <c r="D126" s="285"/>
      <c r="E126" s="285"/>
      <c r="F126" s="304" t="s">
        <v>536</v>
      </c>
      <c r="G126" s="285"/>
      <c r="H126" s="285" t="s">
        <v>587</v>
      </c>
      <c r="I126" s="285" t="s">
        <v>538</v>
      </c>
      <c r="J126" s="285" t="s">
        <v>586</v>
      </c>
      <c r="K126" s="326"/>
    </row>
    <row r="127" spans="2:11" ht="15" customHeight="1">
      <c r="B127" s="324"/>
      <c r="C127" s="285" t="s">
        <v>547</v>
      </c>
      <c r="D127" s="285"/>
      <c r="E127" s="285"/>
      <c r="F127" s="304" t="s">
        <v>542</v>
      </c>
      <c r="G127" s="285"/>
      <c r="H127" s="285" t="s">
        <v>548</v>
      </c>
      <c r="I127" s="285" t="s">
        <v>538</v>
      </c>
      <c r="J127" s="285">
        <v>15</v>
      </c>
      <c r="K127" s="326"/>
    </row>
    <row r="128" spans="2:11" ht="15" customHeight="1">
      <c r="B128" s="324"/>
      <c r="C128" s="306" t="s">
        <v>549</v>
      </c>
      <c r="D128" s="306"/>
      <c r="E128" s="306"/>
      <c r="F128" s="307" t="s">
        <v>542</v>
      </c>
      <c r="G128" s="306"/>
      <c r="H128" s="306" t="s">
        <v>550</v>
      </c>
      <c r="I128" s="306" t="s">
        <v>538</v>
      </c>
      <c r="J128" s="306">
        <v>15</v>
      </c>
      <c r="K128" s="326"/>
    </row>
    <row r="129" spans="2:11" ht="15" customHeight="1">
      <c r="B129" s="324"/>
      <c r="C129" s="306" t="s">
        <v>551</v>
      </c>
      <c r="D129" s="306"/>
      <c r="E129" s="306"/>
      <c r="F129" s="307" t="s">
        <v>542</v>
      </c>
      <c r="G129" s="306"/>
      <c r="H129" s="306" t="s">
        <v>552</v>
      </c>
      <c r="I129" s="306" t="s">
        <v>538</v>
      </c>
      <c r="J129" s="306">
        <v>20</v>
      </c>
      <c r="K129" s="326"/>
    </row>
    <row r="130" spans="2:11" ht="15" customHeight="1">
      <c r="B130" s="324"/>
      <c r="C130" s="306" t="s">
        <v>553</v>
      </c>
      <c r="D130" s="306"/>
      <c r="E130" s="306"/>
      <c r="F130" s="307" t="s">
        <v>542</v>
      </c>
      <c r="G130" s="306"/>
      <c r="H130" s="306" t="s">
        <v>554</v>
      </c>
      <c r="I130" s="306" t="s">
        <v>538</v>
      </c>
      <c r="J130" s="306">
        <v>20</v>
      </c>
      <c r="K130" s="326"/>
    </row>
    <row r="131" spans="2:11" ht="15" customHeight="1">
      <c r="B131" s="324"/>
      <c r="C131" s="285" t="s">
        <v>541</v>
      </c>
      <c r="D131" s="285"/>
      <c r="E131" s="285"/>
      <c r="F131" s="304" t="s">
        <v>542</v>
      </c>
      <c r="G131" s="285"/>
      <c r="H131" s="285" t="s">
        <v>575</v>
      </c>
      <c r="I131" s="285" t="s">
        <v>538</v>
      </c>
      <c r="J131" s="285">
        <v>50</v>
      </c>
      <c r="K131" s="326"/>
    </row>
    <row r="132" spans="2:11" ht="15" customHeight="1">
      <c r="B132" s="324"/>
      <c r="C132" s="285" t="s">
        <v>555</v>
      </c>
      <c r="D132" s="285"/>
      <c r="E132" s="285"/>
      <c r="F132" s="304" t="s">
        <v>542</v>
      </c>
      <c r="G132" s="285"/>
      <c r="H132" s="285" t="s">
        <v>575</v>
      </c>
      <c r="I132" s="285" t="s">
        <v>538</v>
      </c>
      <c r="J132" s="285">
        <v>50</v>
      </c>
      <c r="K132" s="326"/>
    </row>
    <row r="133" spans="2:11" ht="15" customHeight="1">
      <c r="B133" s="324"/>
      <c r="C133" s="285" t="s">
        <v>561</v>
      </c>
      <c r="D133" s="285"/>
      <c r="E133" s="285"/>
      <c r="F133" s="304" t="s">
        <v>542</v>
      </c>
      <c r="G133" s="285"/>
      <c r="H133" s="285" t="s">
        <v>575</v>
      </c>
      <c r="I133" s="285" t="s">
        <v>538</v>
      </c>
      <c r="J133" s="285">
        <v>50</v>
      </c>
      <c r="K133" s="326"/>
    </row>
    <row r="134" spans="2:11" ht="15" customHeight="1">
      <c r="B134" s="324"/>
      <c r="C134" s="285" t="s">
        <v>563</v>
      </c>
      <c r="D134" s="285"/>
      <c r="E134" s="285"/>
      <c r="F134" s="304" t="s">
        <v>542</v>
      </c>
      <c r="G134" s="285"/>
      <c r="H134" s="285" t="s">
        <v>575</v>
      </c>
      <c r="I134" s="285" t="s">
        <v>538</v>
      </c>
      <c r="J134" s="285">
        <v>50</v>
      </c>
      <c r="K134" s="326"/>
    </row>
    <row r="135" spans="2:11" ht="15" customHeight="1">
      <c r="B135" s="324"/>
      <c r="C135" s="285" t="s">
        <v>122</v>
      </c>
      <c r="D135" s="285"/>
      <c r="E135" s="285"/>
      <c r="F135" s="304" t="s">
        <v>542</v>
      </c>
      <c r="G135" s="285"/>
      <c r="H135" s="285" t="s">
        <v>588</v>
      </c>
      <c r="I135" s="285" t="s">
        <v>538</v>
      </c>
      <c r="J135" s="285">
        <v>255</v>
      </c>
      <c r="K135" s="326"/>
    </row>
    <row r="136" spans="2:11" ht="15" customHeight="1">
      <c r="B136" s="324"/>
      <c r="C136" s="285" t="s">
        <v>565</v>
      </c>
      <c r="D136" s="285"/>
      <c r="E136" s="285"/>
      <c r="F136" s="304" t="s">
        <v>536</v>
      </c>
      <c r="G136" s="285"/>
      <c r="H136" s="285" t="s">
        <v>589</v>
      </c>
      <c r="I136" s="285" t="s">
        <v>567</v>
      </c>
      <c r="J136" s="285"/>
      <c r="K136" s="326"/>
    </row>
    <row r="137" spans="2:11" ht="15" customHeight="1">
      <c r="B137" s="324"/>
      <c r="C137" s="285" t="s">
        <v>568</v>
      </c>
      <c r="D137" s="285"/>
      <c r="E137" s="285"/>
      <c r="F137" s="304" t="s">
        <v>536</v>
      </c>
      <c r="G137" s="285"/>
      <c r="H137" s="285" t="s">
        <v>590</v>
      </c>
      <c r="I137" s="285" t="s">
        <v>570</v>
      </c>
      <c r="J137" s="285"/>
      <c r="K137" s="326"/>
    </row>
    <row r="138" spans="2:11" ht="15" customHeight="1">
      <c r="B138" s="324"/>
      <c r="C138" s="285" t="s">
        <v>571</v>
      </c>
      <c r="D138" s="285"/>
      <c r="E138" s="285"/>
      <c r="F138" s="304" t="s">
        <v>536</v>
      </c>
      <c r="G138" s="285"/>
      <c r="H138" s="285" t="s">
        <v>571</v>
      </c>
      <c r="I138" s="285" t="s">
        <v>570</v>
      </c>
      <c r="J138" s="285"/>
      <c r="K138" s="326"/>
    </row>
    <row r="139" spans="2:11" ht="15" customHeight="1">
      <c r="B139" s="324"/>
      <c r="C139" s="285" t="s">
        <v>46</v>
      </c>
      <c r="D139" s="285"/>
      <c r="E139" s="285"/>
      <c r="F139" s="304" t="s">
        <v>536</v>
      </c>
      <c r="G139" s="285"/>
      <c r="H139" s="285" t="s">
        <v>591</v>
      </c>
      <c r="I139" s="285" t="s">
        <v>570</v>
      </c>
      <c r="J139" s="285"/>
      <c r="K139" s="326"/>
    </row>
    <row r="140" spans="2:11" ht="15" customHeight="1">
      <c r="B140" s="324"/>
      <c r="C140" s="285" t="s">
        <v>592</v>
      </c>
      <c r="D140" s="285"/>
      <c r="E140" s="285"/>
      <c r="F140" s="304" t="s">
        <v>536</v>
      </c>
      <c r="G140" s="285"/>
      <c r="H140" s="285" t="s">
        <v>593</v>
      </c>
      <c r="I140" s="285" t="s">
        <v>570</v>
      </c>
      <c r="J140" s="285"/>
      <c r="K140" s="326"/>
    </row>
    <row r="141" spans="2:1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spans="2:11" ht="18.75" customHeight="1">
      <c r="B142" s="281"/>
      <c r="C142" s="281"/>
      <c r="D142" s="281"/>
      <c r="E142" s="281"/>
      <c r="F142" s="316"/>
      <c r="G142" s="281"/>
      <c r="H142" s="281"/>
      <c r="I142" s="281"/>
      <c r="J142" s="281"/>
      <c r="K142" s="281"/>
    </row>
    <row r="143" spans="2:11" ht="18.75" customHeight="1">
      <c r="B143" s="291"/>
      <c r="C143" s="291"/>
      <c r="D143" s="291"/>
      <c r="E143" s="291"/>
      <c r="F143" s="291"/>
      <c r="G143" s="291"/>
      <c r="H143" s="291"/>
      <c r="I143" s="291"/>
      <c r="J143" s="291"/>
      <c r="K143" s="291"/>
    </row>
    <row r="144" spans="2:11" ht="7.5" customHeight="1">
      <c r="B144" s="292"/>
      <c r="C144" s="293"/>
      <c r="D144" s="293"/>
      <c r="E144" s="293"/>
      <c r="F144" s="293"/>
      <c r="G144" s="293"/>
      <c r="H144" s="293"/>
      <c r="I144" s="293"/>
      <c r="J144" s="293"/>
      <c r="K144" s="294"/>
    </row>
    <row r="145" spans="2:11" ht="45" customHeight="1">
      <c r="B145" s="295"/>
      <c r="C145" s="401" t="s">
        <v>594</v>
      </c>
      <c r="D145" s="401"/>
      <c r="E145" s="401"/>
      <c r="F145" s="401"/>
      <c r="G145" s="401"/>
      <c r="H145" s="401"/>
      <c r="I145" s="401"/>
      <c r="J145" s="401"/>
      <c r="K145" s="296"/>
    </row>
    <row r="146" spans="2:11" ht="17.25" customHeight="1">
      <c r="B146" s="295"/>
      <c r="C146" s="297" t="s">
        <v>530</v>
      </c>
      <c r="D146" s="297"/>
      <c r="E146" s="297"/>
      <c r="F146" s="297" t="s">
        <v>531</v>
      </c>
      <c r="G146" s="298"/>
      <c r="H146" s="297" t="s">
        <v>117</v>
      </c>
      <c r="I146" s="297" t="s">
        <v>65</v>
      </c>
      <c r="J146" s="297" t="s">
        <v>532</v>
      </c>
      <c r="K146" s="296"/>
    </row>
    <row r="147" spans="2:11" ht="17.25" customHeight="1">
      <c r="B147" s="295"/>
      <c r="C147" s="299" t="s">
        <v>533</v>
      </c>
      <c r="D147" s="299"/>
      <c r="E147" s="299"/>
      <c r="F147" s="300" t="s">
        <v>534</v>
      </c>
      <c r="G147" s="301"/>
      <c r="H147" s="299"/>
      <c r="I147" s="299"/>
      <c r="J147" s="299" t="s">
        <v>535</v>
      </c>
      <c r="K147" s="296"/>
    </row>
    <row r="148" spans="2:11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spans="2:11" ht="15" customHeight="1">
      <c r="B149" s="305"/>
      <c r="C149" s="330" t="s">
        <v>539</v>
      </c>
      <c r="D149" s="285"/>
      <c r="E149" s="285"/>
      <c r="F149" s="331" t="s">
        <v>536</v>
      </c>
      <c r="G149" s="285"/>
      <c r="H149" s="330" t="s">
        <v>575</v>
      </c>
      <c r="I149" s="330" t="s">
        <v>538</v>
      </c>
      <c r="J149" s="330">
        <v>120</v>
      </c>
      <c r="K149" s="326"/>
    </row>
    <row r="150" spans="2:11" ht="15" customHeight="1">
      <c r="B150" s="305"/>
      <c r="C150" s="330" t="s">
        <v>584</v>
      </c>
      <c r="D150" s="285"/>
      <c r="E150" s="285"/>
      <c r="F150" s="331" t="s">
        <v>536</v>
      </c>
      <c r="G150" s="285"/>
      <c r="H150" s="330" t="s">
        <v>595</v>
      </c>
      <c r="I150" s="330" t="s">
        <v>538</v>
      </c>
      <c r="J150" s="330" t="s">
        <v>586</v>
      </c>
      <c r="K150" s="326"/>
    </row>
    <row r="151" spans="2:11" ht="15" customHeight="1">
      <c r="B151" s="305"/>
      <c r="C151" s="330" t="s">
        <v>90</v>
      </c>
      <c r="D151" s="285"/>
      <c r="E151" s="285"/>
      <c r="F151" s="331" t="s">
        <v>536</v>
      </c>
      <c r="G151" s="285"/>
      <c r="H151" s="330" t="s">
        <v>596</v>
      </c>
      <c r="I151" s="330" t="s">
        <v>538</v>
      </c>
      <c r="J151" s="330" t="s">
        <v>586</v>
      </c>
      <c r="K151" s="326"/>
    </row>
    <row r="152" spans="2:11" ht="15" customHeight="1">
      <c r="B152" s="305"/>
      <c r="C152" s="330" t="s">
        <v>541</v>
      </c>
      <c r="D152" s="285"/>
      <c r="E152" s="285"/>
      <c r="F152" s="331" t="s">
        <v>542</v>
      </c>
      <c r="G152" s="285"/>
      <c r="H152" s="330" t="s">
        <v>575</v>
      </c>
      <c r="I152" s="330" t="s">
        <v>538</v>
      </c>
      <c r="J152" s="330">
        <v>50</v>
      </c>
      <c r="K152" s="326"/>
    </row>
    <row r="153" spans="2:11" ht="15" customHeight="1">
      <c r="B153" s="305"/>
      <c r="C153" s="330" t="s">
        <v>544</v>
      </c>
      <c r="D153" s="285"/>
      <c r="E153" s="285"/>
      <c r="F153" s="331" t="s">
        <v>536</v>
      </c>
      <c r="G153" s="285"/>
      <c r="H153" s="330" t="s">
        <v>575</v>
      </c>
      <c r="I153" s="330" t="s">
        <v>546</v>
      </c>
      <c r="J153" s="330"/>
      <c r="K153" s="326"/>
    </row>
    <row r="154" spans="2:11" ht="15" customHeight="1">
      <c r="B154" s="305"/>
      <c r="C154" s="330" t="s">
        <v>555</v>
      </c>
      <c r="D154" s="285"/>
      <c r="E154" s="285"/>
      <c r="F154" s="331" t="s">
        <v>542</v>
      </c>
      <c r="G154" s="285"/>
      <c r="H154" s="330" t="s">
        <v>575</v>
      </c>
      <c r="I154" s="330" t="s">
        <v>538</v>
      </c>
      <c r="J154" s="330">
        <v>50</v>
      </c>
      <c r="K154" s="326"/>
    </row>
    <row r="155" spans="2:11" ht="15" customHeight="1">
      <c r="B155" s="305"/>
      <c r="C155" s="330" t="s">
        <v>563</v>
      </c>
      <c r="D155" s="285"/>
      <c r="E155" s="285"/>
      <c r="F155" s="331" t="s">
        <v>542</v>
      </c>
      <c r="G155" s="285"/>
      <c r="H155" s="330" t="s">
        <v>575</v>
      </c>
      <c r="I155" s="330" t="s">
        <v>538</v>
      </c>
      <c r="J155" s="330">
        <v>50</v>
      </c>
      <c r="K155" s="326"/>
    </row>
    <row r="156" spans="2:11" ht="15" customHeight="1">
      <c r="B156" s="305"/>
      <c r="C156" s="330" t="s">
        <v>561</v>
      </c>
      <c r="D156" s="285"/>
      <c r="E156" s="285"/>
      <c r="F156" s="331" t="s">
        <v>542</v>
      </c>
      <c r="G156" s="285"/>
      <c r="H156" s="330" t="s">
        <v>575</v>
      </c>
      <c r="I156" s="330" t="s">
        <v>538</v>
      </c>
      <c r="J156" s="330">
        <v>50</v>
      </c>
      <c r="K156" s="326"/>
    </row>
    <row r="157" spans="2:11" ht="15" customHeight="1">
      <c r="B157" s="305"/>
      <c r="C157" s="330" t="s">
        <v>102</v>
      </c>
      <c r="D157" s="285"/>
      <c r="E157" s="285"/>
      <c r="F157" s="331" t="s">
        <v>536</v>
      </c>
      <c r="G157" s="285"/>
      <c r="H157" s="330" t="s">
        <v>597</v>
      </c>
      <c r="I157" s="330" t="s">
        <v>538</v>
      </c>
      <c r="J157" s="330" t="s">
        <v>598</v>
      </c>
      <c r="K157" s="326"/>
    </row>
    <row r="158" spans="2:11" ht="15" customHeight="1">
      <c r="B158" s="305"/>
      <c r="C158" s="330" t="s">
        <v>599</v>
      </c>
      <c r="D158" s="285"/>
      <c r="E158" s="285"/>
      <c r="F158" s="331" t="s">
        <v>536</v>
      </c>
      <c r="G158" s="285"/>
      <c r="H158" s="330" t="s">
        <v>600</v>
      </c>
      <c r="I158" s="330" t="s">
        <v>570</v>
      </c>
      <c r="J158" s="330"/>
      <c r="K158" s="326"/>
    </row>
    <row r="159" spans="2:11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spans="2:11" ht="18.75" customHeight="1">
      <c r="B160" s="281"/>
      <c r="C160" s="285"/>
      <c r="D160" s="285"/>
      <c r="E160" s="285"/>
      <c r="F160" s="304"/>
      <c r="G160" s="285"/>
      <c r="H160" s="285"/>
      <c r="I160" s="285"/>
      <c r="J160" s="285"/>
      <c r="K160" s="281"/>
    </row>
    <row r="161" spans="2:11" ht="18.75" customHeight="1">
      <c r="B161" s="291"/>
      <c r="C161" s="291"/>
      <c r="D161" s="291"/>
      <c r="E161" s="291"/>
      <c r="F161" s="291"/>
      <c r="G161" s="291"/>
      <c r="H161" s="291"/>
      <c r="I161" s="291"/>
      <c r="J161" s="291"/>
      <c r="K161" s="291"/>
    </row>
    <row r="162" spans="2:11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spans="2:11" ht="45" customHeight="1">
      <c r="B163" s="275"/>
      <c r="C163" s="400" t="s">
        <v>601</v>
      </c>
      <c r="D163" s="400"/>
      <c r="E163" s="400"/>
      <c r="F163" s="400"/>
      <c r="G163" s="400"/>
      <c r="H163" s="400"/>
      <c r="I163" s="400"/>
      <c r="J163" s="400"/>
      <c r="K163" s="276"/>
    </row>
    <row r="164" spans="2:11" ht="17.25" customHeight="1">
      <c r="B164" s="275"/>
      <c r="C164" s="297" t="s">
        <v>530</v>
      </c>
      <c r="D164" s="297"/>
      <c r="E164" s="297"/>
      <c r="F164" s="297" t="s">
        <v>531</v>
      </c>
      <c r="G164" s="334"/>
      <c r="H164" s="335" t="s">
        <v>117</v>
      </c>
      <c r="I164" s="335" t="s">
        <v>65</v>
      </c>
      <c r="J164" s="297" t="s">
        <v>532</v>
      </c>
      <c r="K164" s="276"/>
    </row>
    <row r="165" spans="2:11" ht="17.25" customHeight="1">
      <c r="B165" s="278"/>
      <c r="C165" s="299" t="s">
        <v>533</v>
      </c>
      <c r="D165" s="299"/>
      <c r="E165" s="299"/>
      <c r="F165" s="300" t="s">
        <v>534</v>
      </c>
      <c r="G165" s="336"/>
      <c r="H165" s="337"/>
      <c r="I165" s="337"/>
      <c r="J165" s="299" t="s">
        <v>535</v>
      </c>
      <c r="K165" s="279"/>
    </row>
    <row r="166" spans="2:11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spans="2:11" ht="15" customHeight="1">
      <c r="B167" s="305"/>
      <c r="C167" s="285" t="s">
        <v>539</v>
      </c>
      <c r="D167" s="285"/>
      <c r="E167" s="285"/>
      <c r="F167" s="304" t="s">
        <v>536</v>
      </c>
      <c r="G167" s="285"/>
      <c r="H167" s="285" t="s">
        <v>575</v>
      </c>
      <c r="I167" s="285" t="s">
        <v>538</v>
      </c>
      <c r="J167" s="285">
        <v>120</v>
      </c>
      <c r="K167" s="326"/>
    </row>
    <row r="168" spans="2:11" ht="15" customHeight="1">
      <c r="B168" s="305"/>
      <c r="C168" s="285" t="s">
        <v>584</v>
      </c>
      <c r="D168" s="285"/>
      <c r="E168" s="285"/>
      <c r="F168" s="304" t="s">
        <v>536</v>
      </c>
      <c r="G168" s="285"/>
      <c r="H168" s="285" t="s">
        <v>585</v>
      </c>
      <c r="I168" s="285" t="s">
        <v>538</v>
      </c>
      <c r="J168" s="285" t="s">
        <v>586</v>
      </c>
      <c r="K168" s="326"/>
    </row>
    <row r="169" spans="2:11" ht="15" customHeight="1">
      <c r="B169" s="305"/>
      <c r="C169" s="285" t="s">
        <v>90</v>
      </c>
      <c r="D169" s="285"/>
      <c r="E169" s="285"/>
      <c r="F169" s="304" t="s">
        <v>536</v>
      </c>
      <c r="G169" s="285"/>
      <c r="H169" s="285" t="s">
        <v>602</v>
      </c>
      <c r="I169" s="285" t="s">
        <v>538</v>
      </c>
      <c r="J169" s="285" t="s">
        <v>586</v>
      </c>
      <c r="K169" s="326"/>
    </row>
    <row r="170" spans="2:11" ht="15" customHeight="1">
      <c r="B170" s="305"/>
      <c r="C170" s="285" t="s">
        <v>541</v>
      </c>
      <c r="D170" s="285"/>
      <c r="E170" s="285"/>
      <c r="F170" s="304" t="s">
        <v>542</v>
      </c>
      <c r="G170" s="285"/>
      <c r="H170" s="285" t="s">
        <v>602</v>
      </c>
      <c r="I170" s="285" t="s">
        <v>538</v>
      </c>
      <c r="J170" s="285">
        <v>50</v>
      </c>
      <c r="K170" s="326"/>
    </row>
    <row r="171" spans="2:11" ht="15" customHeight="1">
      <c r="B171" s="305"/>
      <c r="C171" s="285" t="s">
        <v>544</v>
      </c>
      <c r="D171" s="285"/>
      <c r="E171" s="285"/>
      <c r="F171" s="304" t="s">
        <v>536</v>
      </c>
      <c r="G171" s="285"/>
      <c r="H171" s="285" t="s">
        <v>602</v>
      </c>
      <c r="I171" s="285" t="s">
        <v>546</v>
      </c>
      <c r="J171" s="285"/>
      <c r="K171" s="326"/>
    </row>
    <row r="172" spans="2:11" ht="15" customHeight="1">
      <c r="B172" s="305"/>
      <c r="C172" s="285" t="s">
        <v>555</v>
      </c>
      <c r="D172" s="285"/>
      <c r="E172" s="285"/>
      <c r="F172" s="304" t="s">
        <v>542</v>
      </c>
      <c r="G172" s="285"/>
      <c r="H172" s="285" t="s">
        <v>602</v>
      </c>
      <c r="I172" s="285" t="s">
        <v>538</v>
      </c>
      <c r="J172" s="285">
        <v>50</v>
      </c>
      <c r="K172" s="326"/>
    </row>
    <row r="173" spans="2:11" ht="15" customHeight="1">
      <c r="B173" s="305"/>
      <c r="C173" s="285" t="s">
        <v>563</v>
      </c>
      <c r="D173" s="285"/>
      <c r="E173" s="285"/>
      <c r="F173" s="304" t="s">
        <v>542</v>
      </c>
      <c r="G173" s="285"/>
      <c r="H173" s="285" t="s">
        <v>602</v>
      </c>
      <c r="I173" s="285" t="s">
        <v>538</v>
      </c>
      <c r="J173" s="285">
        <v>50</v>
      </c>
      <c r="K173" s="326"/>
    </row>
    <row r="174" spans="2:11" ht="15" customHeight="1">
      <c r="B174" s="305"/>
      <c r="C174" s="285" t="s">
        <v>561</v>
      </c>
      <c r="D174" s="285"/>
      <c r="E174" s="285"/>
      <c r="F174" s="304" t="s">
        <v>542</v>
      </c>
      <c r="G174" s="285"/>
      <c r="H174" s="285" t="s">
        <v>602</v>
      </c>
      <c r="I174" s="285" t="s">
        <v>538</v>
      </c>
      <c r="J174" s="285">
        <v>50</v>
      </c>
      <c r="K174" s="326"/>
    </row>
    <row r="175" spans="2:11" ht="15" customHeight="1">
      <c r="B175" s="305"/>
      <c r="C175" s="285" t="s">
        <v>116</v>
      </c>
      <c r="D175" s="285"/>
      <c r="E175" s="285"/>
      <c r="F175" s="304" t="s">
        <v>536</v>
      </c>
      <c r="G175" s="285"/>
      <c r="H175" s="285" t="s">
        <v>603</v>
      </c>
      <c r="I175" s="285" t="s">
        <v>604</v>
      </c>
      <c r="J175" s="285"/>
      <c r="K175" s="326"/>
    </row>
    <row r="176" spans="2:11" ht="15" customHeight="1">
      <c r="B176" s="305"/>
      <c r="C176" s="285" t="s">
        <v>65</v>
      </c>
      <c r="D176" s="285"/>
      <c r="E176" s="285"/>
      <c r="F176" s="304" t="s">
        <v>536</v>
      </c>
      <c r="G176" s="285"/>
      <c r="H176" s="285" t="s">
        <v>605</v>
      </c>
      <c r="I176" s="285" t="s">
        <v>606</v>
      </c>
      <c r="J176" s="285">
        <v>1</v>
      </c>
      <c r="K176" s="326"/>
    </row>
    <row r="177" spans="2:11" ht="15" customHeight="1">
      <c r="B177" s="305"/>
      <c r="C177" s="285" t="s">
        <v>61</v>
      </c>
      <c r="D177" s="285"/>
      <c r="E177" s="285"/>
      <c r="F177" s="304" t="s">
        <v>536</v>
      </c>
      <c r="G177" s="285"/>
      <c r="H177" s="285" t="s">
        <v>607</v>
      </c>
      <c r="I177" s="285" t="s">
        <v>538</v>
      </c>
      <c r="J177" s="285">
        <v>20</v>
      </c>
      <c r="K177" s="326"/>
    </row>
    <row r="178" spans="2:11" ht="15" customHeight="1">
      <c r="B178" s="305"/>
      <c r="C178" s="285" t="s">
        <v>117</v>
      </c>
      <c r="D178" s="285"/>
      <c r="E178" s="285"/>
      <c r="F178" s="304" t="s">
        <v>536</v>
      </c>
      <c r="G178" s="285"/>
      <c r="H178" s="285" t="s">
        <v>608</v>
      </c>
      <c r="I178" s="285" t="s">
        <v>538</v>
      </c>
      <c r="J178" s="285">
        <v>255</v>
      </c>
      <c r="K178" s="326"/>
    </row>
    <row r="179" spans="2:11" ht="15" customHeight="1">
      <c r="B179" s="305"/>
      <c r="C179" s="285" t="s">
        <v>118</v>
      </c>
      <c r="D179" s="285"/>
      <c r="E179" s="285"/>
      <c r="F179" s="304" t="s">
        <v>536</v>
      </c>
      <c r="G179" s="285"/>
      <c r="H179" s="285" t="s">
        <v>501</v>
      </c>
      <c r="I179" s="285" t="s">
        <v>538</v>
      </c>
      <c r="J179" s="285">
        <v>10</v>
      </c>
      <c r="K179" s="326"/>
    </row>
    <row r="180" spans="2:11" ht="15" customHeight="1">
      <c r="B180" s="305"/>
      <c r="C180" s="285" t="s">
        <v>119</v>
      </c>
      <c r="D180" s="285"/>
      <c r="E180" s="285"/>
      <c r="F180" s="304" t="s">
        <v>536</v>
      </c>
      <c r="G180" s="285"/>
      <c r="H180" s="285" t="s">
        <v>609</v>
      </c>
      <c r="I180" s="285" t="s">
        <v>570</v>
      </c>
      <c r="J180" s="285"/>
      <c r="K180" s="326"/>
    </row>
    <row r="181" spans="2:11" ht="15" customHeight="1">
      <c r="B181" s="305"/>
      <c r="C181" s="285" t="s">
        <v>610</v>
      </c>
      <c r="D181" s="285"/>
      <c r="E181" s="285"/>
      <c r="F181" s="304" t="s">
        <v>536</v>
      </c>
      <c r="G181" s="285"/>
      <c r="H181" s="285" t="s">
        <v>611</v>
      </c>
      <c r="I181" s="285" t="s">
        <v>570</v>
      </c>
      <c r="J181" s="285"/>
      <c r="K181" s="326"/>
    </row>
    <row r="182" spans="2:11" ht="15" customHeight="1">
      <c r="B182" s="305"/>
      <c r="C182" s="285" t="s">
        <v>599</v>
      </c>
      <c r="D182" s="285"/>
      <c r="E182" s="285"/>
      <c r="F182" s="304" t="s">
        <v>536</v>
      </c>
      <c r="G182" s="285"/>
      <c r="H182" s="285" t="s">
        <v>612</v>
      </c>
      <c r="I182" s="285" t="s">
        <v>570</v>
      </c>
      <c r="J182" s="285"/>
      <c r="K182" s="326"/>
    </row>
    <row r="183" spans="2:11" ht="15" customHeight="1">
      <c r="B183" s="305"/>
      <c r="C183" s="285" t="s">
        <v>121</v>
      </c>
      <c r="D183" s="285"/>
      <c r="E183" s="285"/>
      <c r="F183" s="304" t="s">
        <v>542</v>
      </c>
      <c r="G183" s="285"/>
      <c r="H183" s="285" t="s">
        <v>613</v>
      </c>
      <c r="I183" s="285" t="s">
        <v>538</v>
      </c>
      <c r="J183" s="285">
        <v>50</v>
      </c>
      <c r="K183" s="326"/>
    </row>
    <row r="184" spans="2:11" ht="15" customHeight="1">
      <c r="B184" s="305"/>
      <c r="C184" s="285" t="s">
        <v>614</v>
      </c>
      <c r="D184" s="285"/>
      <c r="E184" s="285"/>
      <c r="F184" s="304" t="s">
        <v>542</v>
      </c>
      <c r="G184" s="285"/>
      <c r="H184" s="285" t="s">
        <v>615</v>
      </c>
      <c r="I184" s="285" t="s">
        <v>616</v>
      </c>
      <c r="J184" s="285"/>
      <c r="K184" s="326"/>
    </row>
    <row r="185" spans="2:11" ht="15" customHeight="1">
      <c r="B185" s="305"/>
      <c r="C185" s="285" t="s">
        <v>617</v>
      </c>
      <c r="D185" s="285"/>
      <c r="E185" s="285"/>
      <c r="F185" s="304" t="s">
        <v>542</v>
      </c>
      <c r="G185" s="285"/>
      <c r="H185" s="285" t="s">
        <v>618</v>
      </c>
      <c r="I185" s="285" t="s">
        <v>616</v>
      </c>
      <c r="J185" s="285"/>
      <c r="K185" s="326"/>
    </row>
    <row r="186" spans="2:11" ht="15" customHeight="1">
      <c r="B186" s="305"/>
      <c r="C186" s="285" t="s">
        <v>619</v>
      </c>
      <c r="D186" s="285"/>
      <c r="E186" s="285"/>
      <c r="F186" s="304" t="s">
        <v>542</v>
      </c>
      <c r="G186" s="285"/>
      <c r="H186" s="285" t="s">
        <v>620</v>
      </c>
      <c r="I186" s="285" t="s">
        <v>616</v>
      </c>
      <c r="J186" s="285"/>
      <c r="K186" s="326"/>
    </row>
    <row r="187" spans="2:11" ht="15" customHeight="1">
      <c r="B187" s="305"/>
      <c r="C187" s="338" t="s">
        <v>621</v>
      </c>
      <c r="D187" s="285"/>
      <c r="E187" s="285"/>
      <c r="F187" s="304" t="s">
        <v>542</v>
      </c>
      <c r="G187" s="285"/>
      <c r="H187" s="285" t="s">
        <v>622</v>
      </c>
      <c r="I187" s="285" t="s">
        <v>623</v>
      </c>
      <c r="J187" s="339" t="s">
        <v>624</v>
      </c>
      <c r="K187" s="326"/>
    </row>
    <row r="188" spans="2:11" ht="15" customHeight="1">
      <c r="B188" s="305"/>
      <c r="C188" s="290" t="s">
        <v>50</v>
      </c>
      <c r="D188" s="285"/>
      <c r="E188" s="285"/>
      <c r="F188" s="304" t="s">
        <v>536</v>
      </c>
      <c r="G188" s="285"/>
      <c r="H188" s="281" t="s">
        <v>625</v>
      </c>
      <c r="I188" s="285" t="s">
        <v>626</v>
      </c>
      <c r="J188" s="285"/>
      <c r="K188" s="326"/>
    </row>
    <row r="189" spans="2:11" ht="15" customHeight="1">
      <c r="B189" s="305"/>
      <c r="C189" s="290" t="s">
        <v>627</v>
      </c>
      <c r="D189" s="285"/>
      <c r="E189" s="285"/>
      <c r="F189" s="304" t="s">
        <v>536</v>
      </c>
      <c r="G189" s="285"/>
      <c r="H189" s="285" t="s">
        <v>628</v>
      </c>
      <c r="I189" s="285" t="s">
        <v>570</v>
      </c>
      <c r="J189" s="285"/>
      <c r="K189" s="326"/>
    </row>
    <row r="190" spans="2:11" ht="15" customHeight="1">
      <c r="B190" s="305"/>
      <c r="C190" s="290" t="s">
        <v>629</v>
      </c>
      <c r="D190" s="285"/>
      <c r="E190" s="285"/>
      <c r="F190" s="304" t="s">
        <v>536</v>
      </c>
      <c r="G190" s="285"/>
      <c r="H190" s="285" t="s">
        <v>630</v>
      </c>
      <c r="I190" s="285" t="s">
        <v>570</v>
      </c>
      <c r="J190" s="285"/>
      <c r="K190" s="326"/>
    </row>
    <row r="191" spans="2:11" ht="15" customHeight="1">
      <c r="B191" s="305"/>
      <c r="C191" s="290" t="s">
        <v>631</v>
      </c>
      <c r="D191" s="285"/>
      <c r="E191" s="285"/>
      <c r="F191" s="304" t="s">
        <v>542</v>
      </c>
      <c r="G191" s="285"/>
      <c r="H191" s="285" t="s">
        <v>632</v>
      </c>
      <c r="I191" s="285" t="s">
        <v>570</v>
      </c>
      <c r="J191" s="285"/>
      <c r="K191" s="326"/>
    </row>
    <row r="192" spans="2:11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spans="2:11" ht="18.75" customHeight="1">
      <c r="B193" s="281"/>
      <c r="C193" s="285"/>
      <c r="D193" s="285"/>
      <c r="E193" s="285"/>
      <c r="F193" s="304"/>
      <c r="G193" s="285"/>
      <c r="H193" s="285"/>
      <c r="I193" s="285"/>
      <c r="J193" s="285"/>
      <c r="K193" s="281"/>
    </row>
    <row r="194" spans="2:11" ht="18.75" customHeight="1">
      <c r="B194" s="281"/>
      <c r="C194" s="285"/>
      <c r="D194" s="285"/>
      <c r="E194" s="285"/>
      <c r="F194" s="304"/>
      <c r="G194" s="285"/>
      <c r="H194" s="285"/>
      <c r="I194" s="285"/>
      <c r="J194" s="285"/>
      <c r="K194" s="281"/>
    </row>
    <row r="195" spans="2:11" ht="18.75" customHeight="1">
      <c r="B195" s="291"/>
      <c r="C195" s="291"/>
      <c r="D195" s="291"/>
      <c r="E195" s="291"/>
      <c r="F195" s="291"/>
      <c r="G195" s="291"/>
      <c r="H195" s="291"/>
      <c r="I195" s="291"/>
      <c r="J195" s="291"/>
      <c r="K195" s="291"/>
    </row>
    <row r="196" spans="2:11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spans="2:11" ht="21">
      <c r="B197" s="275"/>
      <c r="C197" s="400" t="s">
        <v>633</v>
      </c>
      <c r="D197" s="400"/>
      <c r="E197" s="400"/>
      <c r="F197" s="400"/>
      <c r="G197" s="400"/>
      <c r="H197" s="400"/>
      <c r="I197" s="400"/>
      <c r="J197" s="400"/>
      <c r="K197" s="276"/>
    </row>
    <row r="198" spans="2:11" ht="25.5" customHeight="1">
      <c r="B198" s="275"/>
      <c r="C198" s="341" t="s">
        <v>634</v>
      </c>
      <c r="D198" s="341"/>
      <c r="E198" s="341"/>
      <c r="F198" s="341" t="s">
        <v>635</v>
      </c>
      <c r="G198" s="342"/>
      <c r="H198" s="399" t="s">
        <v>636</v>
      </c>
      <c r="I198" s="399"/>
      <c r="J198" s="399"/>
      <c r="K198" s="276"/>
    </row>
    <row r="199" spans="2:11" ht="5.25" customHeight="1">
      <c r="B199" s="305"/>
      <c r="C199" s="302"/>
      <c r="D199" s="302"/>
      <c r="E199" s="302"/>
      <c r="F199" s="302"/>
      <c r="G199" s="285"/>
      <c r="H199" s="302"/>
      <c r="I199" s="302"/>
      <c r="J199" s="302"/>
      <c r="K199" s="326"/>
    </row>
    <row r="200" spans="2:11" ht="15" customHeight="1">
      <c r="B200" s="305"/>
      <c r="C200" s="285" t="s">
        <v>626</v>
      </c>
      <c r="D200" s="285"/>
      <c r="E200" s="285"/>
      <c r="F200" s="304" t="s">
        <v>51</v>
      </c>
      <c r="G200" s="285"/>
      <c r="H200" s="397" t="s">
        <v>637</v>
      </c>
      <c r="I200" s="397"/>
      <c r="J200" s="397"/>
      <c r="K200" s="326"/>
    </row>
    <row r="201" spans="2:11" ht="15" customHeight="1">
      <c r="B201" s="305"/>
      <c r="C201" s="311"/>
      <c r="D201" s="285"/>
      <c r="E201" s="285"/>
      <c r="F201" s="304" t="s">
        <v>52</v>
      </c>
      <c r="G201" s="285"/>
      <c r="H201" s="397" t="s">
        <v>638</v>
      </c>
      <c r="I201" s="397"/>
      <c r="J201" s="397"/>
      <c r="K201" s="326"/>
    </row>
    <row r="202" spans="2:11" ht="15" customHeight="1">
      <c r="B202" s="305"/>
      <c r="C202" s="311"/>
      <c r="D202" s="285"/>
      <c r="E202" s="285"/>
      <c r="F202" s="304" t="s">
        <v>55</v>
      </c>
      <c r="G202" s="285"/>
      <c r="H202" s="397" t="s">
        <v>639</v>
      </c>
      <c r="I202" s="397"/>
      <c r="J202" s="397"/>
      <c r="K202" s="326"/>
    </row>
    <row r="203" spans="2:11" ht="15" customHeight="1">
      <c r="B203" s="305"/>
      <c r="C203" s="285"/>
      <c r="D203" s="285"/>
      <c r="E203" s="285"/>
      <c r="F203" s="304" t="s">
        <v>53</v>
      </c>
      <c r="G203" s="285"/>
      <c r="H203" s="397" t="s">
        <v>640</v>
      </c>
      <c r="I203" s="397"/>
      <c r="J203" s="397"/>
      <c r="K203" s="326"/>
    </row>
    <row r="204" spans="2:11" ht="15" customHeight="1">
      <c r="B204" s="305"/>
      <c r="C204" s="285"/>
      <c r="D204" s="285"/>
      <c r="E204" s="285"/>
      <c r="F204" s="304" t="s">
        <v>54</v>
      </c>
      <c r="G204" s="285"/>
      <c r="H204" s="397" t="s">
        <v>641</v>
      </c>
      <c r="I204" s="397"/>
      <c r="J204" s="397"/>
      <c r="K204" s="326"/>
    </row>
    <row r="205" spans="2:11" ht="15" customHeight="1">
      <c r="B205" s="305"/>
      <c r="C205" s="285"/>
      <c r="D205" s="285"/>
      <c r="E205" s="285"/>
      <c r="F205" s="304"/>
      <c r="G205" s="285"/>
      <c r="H205" s="285"/>
      <c r="I205" s="285"/>
      <c r="J205" s="285"/>
      <c r="K205" s="326"/>
    </row>
    <row r="206" spans="2:11" ht="15" customHeight="1">
      <c r="B206" s="305"/>
      <c r="C206" s="285" t="s">
        <v>582</v>
      </c>
      <c r="D206" s="285"/>
      <c r="E206" s="285"/>
      <c r="F206" s="304" t="s">
        <v>86</v>
      </c>
      <c r="G206" s="285"/>
      <c r="H206" s="397" t="s">
        <v>642</v>
      </c>
      <c r="I206" s="397"/>
      <c r="J206" s="397"/>
      <c r="K206" s="326"/>
    </row>
    <row r="207" spans="2:11" ht="15" customHeight="1">
      <c r="B207" s="305"/>
      <c r="C207" s="311"/>
      <c r="D207" s="285"/>
      <c r="E207" s="285"/>
      <c r="F207" s="304" t="s">
        <v>485</v>
      </c>
      <c r="G207" s="285"/>
      <c r="H207" s="397" t="s">
        <v>486</v>
      </c>
      <c r="I207" s="397"/>
      <c r="J207" s="397"/>
      <c r="K207" s="326"/>
    </row>
    <row r="208" spans="2:11" ht="15" customHeight="1">
      <c r="B208" s="305"/>
      <c r="C208" s="285"/>
      <c r="D208" s="285"/>
      <c r="E208" s="285"/>
      <c r="F208" s="304" t="s">
        <v>483</v>
      </c>
      <c r="G208" s="285"/>
      <c r="H208" s="397" t="s">
        <v>643</v>
      </c>
      <c r="I208" s="397"/>
      <c r="J208" s="397"/>
      <c r="K208" s="326"/>
    </row>
    <row r="209" spans="2:11" ht="15" customHeight="1">
      <c r="B209" s="343"/>
      <c r="C209" s="311"/>
      <c r="D209" s="311"/>
      <c r="E209" s="311"/>
      <c r="F209" s="304" t="s">
        <v>487</v>
      </c>
      <c r="G209" s="290"/>
      <c r="H209" s="398" t="s">
        <v>488</v>
      </c>
      <c r="I209" s="398"/>
      <c r="J209" s="398"/>
      <c r="K209" s="344"/>
    </row>
    <row r="210" spans="2:11" ht="15" customHeight="1">
      <c r="B210" s="343"/>
      <c r="C210" s="311"/>
      <c r="D210" s="311"/>
      <c r="E210" s="311"/>
      <c r="F210" s="304" t="s">
        <v>422</v>
      </c>
      <c r="G210" s="290"/>
      <c r="H210" s="398" t="s">
        <v>644</v>
      </c>
      <c r="I210" s="398"/>
      <c r="J210" s="398"/>
      <c r="K210" s="344"/>
    </row>
    <row r="211" spans="2:11" ht="15" customHeight="1">
      <c r="B211" s="343"/>
      <c r="C211" s="311"/>
      <c r="D211" s="311"/>
      <c r="E211" s="311"/>
      <c r="F211" s="345"/>
      <c r="G211" s="290"/>
      <c r="H211" s="346"/>
      <c r="I211" s="346"/>
      <c r="J211" s="346"/>
      <c r="K211" s="344"/>
    </row>
    <row r="212" spans="2:11" ht="15" customHeight="1">
      <c r="B212" s="343"/>
      <c r="C212" s="285" t="s">
        <v>606</v>
      </c>
      <c r="D212" s="311"/>
      <c r="E212" s="311"/>
      <c r="F212" s="304">
        <v>1</v>
      </c>
      <c r="G212" s="290"/>
      <c r="H212" s="398" t="s">
        <v>645</v>
      </c>
      <c r="I212" s="398"/>
      <c r="J212" s="398"/>
      <c r="K212" s="344"/>
    </row>
    <row r="213" spans="2:11" ht="15" customHeight="1">
      <c r="B213" s="343"/>
      <c r="C213" s="311"/>
      <c r="D213" s="311"/>
      <c r="E213" s="311"/>
      <c r="F213" s="304">
        <v>2</v>
      </c>
      <c r="G213" s="290"/>
      <c r="H213" s="398" t="s">
        <v>646</v>
      </c>
      <c r="I213" s="398"/>
      <c r="J213" s="398"/>
      <c r="K213" s="344"/>
    </row>
    <row r="214" spans="2:11" ht="15" customHeight="1">
      <c r="B214" s="343"/>
      <c r="C214" s="311"/>
      <c r="D214" s="311"/>
      <c r="E214" s="311"/>
      <c r="F214" s="304">
        <v>3</v>
      </c>
      <c r="G214" s="290"/>
      <c r="H214" s="398" t="s">
        <v>647</v>
      </c>
      <c r="I214" s="398"/>
      <c r="J214" s="398"/>
      <c r="K214" s="344"/>
    </row>
    <row r="215" spans="2:11" ht="15" customHeight="1">
      <c r="B215" s="343"/>
      <c r="C215" s="311"/>
      <c r="D215" s="311"/>
      <c r="E215" s="311"/>
      <c r="F215" s="304">
        <v>4</v>
      </c>
      <c r="G215" s="290"/>
      <c r="H215" s="398" t="s">
        <v>648</v>
      </c>
      <c r="I215" s="398"/>
      <c r="J215" s="398"/>
      <c r="K215" s="344"/>
    </row>
    <row r="216" spans="2:11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mergeCells count="77">
    <mergeCell ref="C9:J9"/>
    <mergeCell ref="D10:J10"/>
    <mergeCell ref="D13:J13"/>
    <mergeCell ref="C3:J3"/>
    <mergeCell ref="C4:J4"/>
    <mergeCell ref="C6:J6"/>
    <mergeCell ref="C7:J7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23:J23"/>
    <mergeCell ref="D25:J25"/>
    <mergeCell ref="D26:J26"/>
    <mergeCell ref="D28:J28"/>
    <mergeCell ref="D29:J29"/>
    <mergeCell ref="D31:J31"/>
    <mergeCell ref="C24:J24"/>
    <mergeCell ref="E47:J47"/>
    <mergeCell ref="D33:J33"/>
    <mergeCell ref="G34:J34"/>
    <mergeCell ref="G35:J35"/>
    <mergeCell ref="D49:J49"/>
    <mergeCell ref="E48:J48"/>
    <mergeCell ref="G36:J36"/>
    <mergeCell ref="G37:J37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C120:J120"/>
    <mergeCell ref="C145:J145"/>
    <mergeCell ref="C197:J197"/>
    <mergeCell ref="H200:J200"/>
    <mergeCell ref="D60:J60"/>
    <mergeCell ref="D63:J63"/>
    <mergeCell ref="D64:J64"/>
    <mergeCell ref="D66:J66"/>
    <mergeCell ref="D65:J65"/>
    <mergeCell ref="C100:J100"/>
    <mergeCell ref="H214:J214"/>
    <mergeCell ref="H215:J215"/>
    <mergeCell ref="H213:J213"/>
    <mergeCell ref="H210:J210"/>
    <mergeCell ref="H198:J198"/>
    <mergeCell ref="C163:J163"/>
    <mergeCell ref="H208:J208"/>
    <mergeCell ref="H203:J203"/>
    <mergeCell ref="H201:J201"/>
    <mergeCell ref="H212:J212"/>
    <mergeCell ref="H209:J209"/>
    <mergeCell ref="H207:J207"/>
    <mergeCell ref="H206:J206"/>
    <mergeCell ref="H204:J204"/>
    <mergeCell ref="H202:J202"/>
  </mergeCells>
  <phoneticPr fontId="57" type="noConversion"/>
  <pageMargins left="0.59055118110236227" right="0.59055118110236227" top="0.59055118110236227" bottom="0.59055118110236227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Oprava koryta</vt:lpstr>
      <vt:lpstr>VRN - Vedlejší a ostatní ...</vt:lpstr>
      <vt:lpstr>Pokyny pro vyplnění</vt:lpstr>
      <vt:lpstr>'01 - Oprava koryta'!Názvy_tisku</vt:lpstr>
      <vt:lpstr>'Rekapitulace stavby'!Názvy_tisku</vt:lpstr>
      <vt:lpstr>'VRN - Vedlejší a ostatní ...'!Názvy_tisku</vt:lpstr>
      <vt:lpstr>'01 - Oprava koryta'!Oblast_tisku</vt:lpstr>
      <vt:lpstr>'Pokyny pro vyplnění'!Oblast_tisku</vt:lpstr>
      <vt:lpstr>'Rekapitulace stavby'!Oblast_tisku</vt:lpstr>
      <vt:lpstr>'VRN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prace</dc:creator>
  <cp:lastModifiedBy>prace</cp:lastModifiedBy>
  <dcterms:created xsi:type="dcterms:W3CDTF">2016-10-19T11:04:43Z</dcterms:created>
  <dcterms:modified xsi:type="dcterms:W3CDTF">2016-10-19T11:05:04Z</dcterms:modified>
</cp:coreProperties>
</file>